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827"/>
  <workbookPr/>
  <mc:AlternateContent xmlns:mc="http://schemas.openxmlformats.org/markup-compatibility/2006">
    <mc:Choice Requires="x15">
      <x15ac:absPath xmlns:x15ac="http://schemas.microsoft.com/office/spreadsheetml/2010/11/ac" url="https://d.docs.live.net/454e6e2fe6dae053/Documents/fm and excel project/"/>
    </mc:Choice>
  </mc:AlternateContent>
  <xr:revisionPtr revIDLastSave="0" documentId="8_{57DBA318-2862-4970-A005-2B1A1FEAB0CA}" xr6:coauthVersionLast="47" xr6:coauthVersionMax="47" xr10:uidLastSave="{00000000-0000-0000-0000-000000000000}"/>
  <bookViews>
    <workbookView xWindow="-110" yWindow="-110" windowWidth="19420" windowHeight="11020" xr2:uid="{00000000-000D-0000-FFFF-FFFF00000000}"/>
  </bookViews>
  <sheets>
    <sheet name="Q1 Final" sheetId="1" r:id="rId1"/>
    <sheet name="Total Income" sheetId="2" r:id="rId2"/>
    <sheet name="Total Expense" sheetId="3" r:id="rId3"/>
    <sheet name="Q2 Final" sheetId="4" r:id="rId4"/>
    <sheet name="Q3 Cal" sheetId="5" r:id="rId5"/>
    <sheet name="Q3 Final" sheetId="6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11" i="6" l="1"/>
  <c r="C7" i="6"/>
  <c r="D7" i="6"/>
  <c r="E7" i="6"/>
  <c r="F7" i="6"/>
  <c r="G7" i="6"/>
  <c r="H7" i="6"/>
  <c r="I7" i="6"/>
  <c r="J7" i="6"/>
  <c r="B7" i="6"/>
  <c r="D4" i="5"/>
  <c r="D5" i="5"/>
  <c r="D6" i="5"/>
  <c r="D7" i="5"/>
  <c r="D8" i="5"/>
  <c r="D9" i="5"/>
  <c r="D10" i="5"/>
  <c r="D11" i="5"/>
  <c r="D12" i="5"/>
  <c r="D13" i="5"/>
  <c r="D14" i="5"/>
  <c r="D15" i="5"/>
  <c r="D16" i="5"/>
  <c r="D17" i="5"/>
  <c r="D18" i="5"/>
  <c r="D19" i="5"/>
  <c r="D20" i="5"/>
  <c r="D21" i="5"/>
  <c r="D22" i="5"/>
  <c r="D23" i="5"/>
  <c r="D3" i="5"/>
  <c r="O34" i="5"/>
  <c r="O35" i="5"/>
  <c r="O36" i="5"/>
  <c r="O37" i="5"/>
  <c r="O38" i="5"/>
  <c r="O39" i="5"/>
  <c r="O40" i="5"/>
  <c r="O41" i="5"/>
  <c r="O42" i="5"/>
  <c r="O43" i="5"/>
  <c r="O44" i="5"/>
  <c r="O45" i="5"/>
  <c r="O46" i="5"/>
  <c r="O47" i="5"/>
  <c r="O48" i="5"/>
  <c r="O49" i="5"/>
  <c r="O50" i="5"/>
  <c r="O51" i="5"/>
  <c r="O52" i="5"/>
  <c r="O53" i="5"/>
  <c r="O33" i="5"/>
  <c r="C4" i="5"/>
  <c r="C5" i="5"/>
  <c r="C6" i="5"/>
  <c r="C7" i="5"/>
  <c r="C8" i="5"/>
  <c r="C9" i="5"/>
  <c r="C10" i="5"/>
  <c r="C11" i="5"/>
  <c r="C12" i="5"/>
  <c r="C13" i="5"/>
  <c r="C14" i="5"/>
  <c r="C15" i="5"/>
  <c r="C16" i="5"/>
  <c r="C17" i="5"/>
  <c r="C18" i="5"/>
  <c r="C19" i="5"/>
  <c r="C20" i="5"/>
  <c r="C21" i="5"/>
  <c r="C22" i="5"/>
  <c r="C23" i="5"/>
  <c r="C3" i="5"/>
  <c r="AD62" i="5"/>
  <c r="AD63" i="5"/>
  <c r="AD64" i="5"/>
  <c r="AD65" i="5"/>
  <c r="AD66" i="5"/>
  <c r="AD67" i="5"/>
  <c r="AD68" i="5"/>
  <c r="AD69" i="5"/>
  <c r="AD70" i="5"/>
  <c r="AD71" i="5"/>
  <c r="AD72" i="5"/>
  <c r="AD73" i="5"/>
  <c r="AD74" i="5"/>
  <c r="AD75" i="5"/>
  <c r="AD76" i="5"/>
  <c r="AD77" i="5"/>
  <c r="AD78" i="5"/>
  <c r="AD79" i="5"/>
  <c r="AD80" i="5"/>
  <c r="AD61" i="5"/>
  <c r="AC62" i="5"/>
  <c r="AC63" i="5"/>
  <c r="AC64" i="5"/>
  <c r="AC65" i="5"/>
  <c r="AC66" i="5"/>
  <c r="AC67" i="5"/>
  <c r="AC68" i="5"/>
  <c r="AC69" i="5"/>
  <c r="AC70" i="5"/>
  <c r="AC71" i="5"/>
  <c r="AC72" i="5"/>
  <c r="AC73" i="5"/>
  <c r="AC74" i="5"/>
  <c r="AC75" i="5"/>
  <c r="AC76" i="5"/>
  <c r="AC77" i="5"/>
  <c r="AC78" i="5"/>
  <c r="AC79" i="5"/>
  <c r="AC80" i="5"/>
  <c r="AC61" i="5"/>
  <c r="AB62" i="5"/>
  <c r="AB63" i="5"/>
  <c r="AB64" i="5"/>
  <c r="AB65" i="5"/>
  <c r="AB66" i="5"/>
  <c r="AB67" i="5"/>
  <c r="AB68" i="5"/>
  <c r="AB69" i="5"/>
  <c r="AB70" i="5"/>
  <c r="AB71" i="5"/>
  <c r="AB72" i="5"/>
  <c r="AB73" i="5"/>
  <c r="AB74" i="5"/>
  <c r="AB75" i="5"/>
  <c r="AB76" i="5"/>
  <c r="AB77" i="5"/>
  <c r="AB78" i="5"/>
  <c r="AB79" i="5"/>
  <c r="AB80" i="5"/>
  <c r="AB61" i="5"/>
  <c r="AA62" i="5"/>
  <c r="AA63" i="5"/>
  <c r="AA64" i="5"/>
  <c r="AA65" i="5"/>
  <c r="AA66" i="5"/>
  <c r="AA67" i="5"/>
  <c r="AA68" i="5"/>
  <c r="AA69" i="5"/>
  <c r="AA70" i="5"/>
  <c r="AA71" i="5"/>
  <c r="AA72" i="5"/>
  <c r="AA73" i="5"/>
  <c r="AA74" i="5"/>
  <c r="AA75" i="5"/>
  <c r="AA76" i="5"/>
  <c r="AA77" i="5"/>
  <c r="AA78" i="5"/>
  <c r="AA79" i="5"/>
  <c r="AA80" i="5"/>
  <c r="AA61" i="5"/>
  <c r="Y61" i="5"/>
  <c r="Y62" i="5"/>
  <c r="Y63" i="5"/>
  <c r="Y64" i="5" s="1"/>
  <c r="Y65" i="5" s="1"/>
  <c r="Y66" i="5" s="1"/>
  <c r="Y67" i="5" s="1"/>
  <c r="Y68" i="5" s="1"/>
  <c r="Y69" i="5" s="1"/>
  <c r="Y70" i="5" s="1"/>
  <c r="Y71" i="5" s="1"/>
  <c r="Y72" i="5" s="1"/>
  <c r="Y73" i="5" s="1"/>
  <c r="Y74" i="5" s="1"/>
  <c r="Y75" i="5" s="1"/>
  <c r="Y76" i="5" s="1"/>
  <c r="Y77" i="5" s="1"/>
  <c r="Y78" i="5" s="1"/>
  <c r="Y60" i="5"/>
  <c r="Y59" i="5"/>
  <c r="X77" i="5"/>
  <c r="X78" i="5"/>
  <c r="X60" i="5"/>
  <c r="X61" i="5"/>
  <c r="X62" i="5"/>
  <c r="X63" i="5"/>
  <c r="X64" i="5"/>
  <c r="X65" i="5"/>
  <c r="X66" i="5"/>
  <c r="X67" i="5"/>
  <c r="X68" i="5"/>
  <c r="X69" i="5"/>
  <c r="X70" i="5"/>
  <c r="X71" i="5"/>
  <c r="X72" i="5"/>
  <c r="X73" i="5"/>
  <c r="X74" i="5"/>
  <c r="X75" i="5"/>
  <c r="X76" i="5"/>
  <c r="X59" i="5"/>
  <c r="V58" i="5"/>
  <c r="V59" i="5"/>
  <c r="V60" i="5"/>
  <c r="V61" i="5"/>
  <c r="V62" i="5"/>
  <c r="V63" i="5"/>
  <c r="V64" i="5"/>
  <c r="V65" i="5"/>
  <c r="V66" i="5"/>
  <c r="V67" i="5"/>
  <c r="V68" i="5"/>
  <c r="V69" i="5"/>
  <c r="V70" i="5"/>
  <c r="V71" i="5"/>
  <c r="V72" i="5"/>
  <c r="V73" i="5"/>
  <c r="V74" i="5"/>
  <c r="V75" i="5"/>
  <c r="V76" i="5"/>
  <c r="V57" i="5"/>
  <c r="U58" i="5"/>
  <c r="U59" i="5"/>
  <c r="U60" i="5"/>
  <c r="U61" i="5"/>
  <c r="U62" i="5"/>
  <c r="U63" i="5"/>
  <c r="U64" i="5"/>
  <c r="U65" i="5"/>
  <c r="U66" i="5"/>
  <c r="U67" i="5"/>
  <c r="U68" i="5"/>
  <c r="U69" i="5"/>
  <c r="U70" i="5"/>
  <c r="U71" i="5"/>
  <c r="U72" i="5"/>
  <c r="U73" i="5"/>
  <c r="U74" i="5"/>
  <c r="U75" i="5"/>
  <c r="U76" i="5"/>
  <c r="U57" i="5"/>
  <c r="T59" i="5"/>
  <c r="T60" i="5" s="1"/>
  <c r="T61" i="5" s="1"/>
  <c r="T62" i="5" s="1"/>
  <c r="T63" i="5" s="1"/>
  <c r="T64" i="5" s="1"/>
  <c r="T65" i="5" s="1"/>
  <c r="T66" i="5" s="1"/>
  <c r="T67" i="5" s="1"/>
  <c r="T68" i="5" s="1"/>
  <c r="T69" i="5" s="1"/>
  <c r="T70" i="5" s="1"/>
  <c r="T71" i="5" s="1"/>
  <c r="T72" i="5" s="1"/>
  <c r="T73" i="5" s="1"/>
  <c r="T74" i="5" s="1"/>
  <c r="T75" i="5" s="1"/>
  <c r="T76" i="5" s="1"/>
  <c r="T58" i="5"/>
  <c r="R57" i="5"/>
  <c r="R58" i="5"/>
  <c r="R59" i="5"/>
  <c r="R60" i="5"/>
  <c r="R61" i="5"/>
  <c r="R62" i="5"/>
  <c r="R63" i="5"/>
  <c r="R64" i="5"/>
  <c r="R65" i="5"/>
  <c r="R66" i="5"/>
  <c r="R67" i="5"/>
  <c r="R68" i="5"/>
  <c r="R69" i="5"/>
  <c r="R70" i="5"/>
  <c r="R71" i="5"/>
  <c r="R72" i="5"/>
  <c r="R73" i="5"/>
  <c r="R74" i="5"/>
  <c r="R75" i="5"/>
  <c r="R76" i="5"/>
  <c r="R56" i="5"/>
  <c r="Q58" i="5"/>
  <c r="Q59" i="5" s="1"/>
  <c r="Q60" i="5" s="1"/>
  <c r="Q61" i="5" s="1"/>
  <c r="Q62" i="5" s="1"/>
  <c r="Q63" i="5" s="1"/>
  <c r="Q64" i="5" s="1"/>
  <c r="Q65" i="5" s="1"/>
  <c r="Q66" i="5" s="1"/>
  <c r="Q67" i="5" s="1"/>
  <c r="Q68" i="5" s="1"/>
  <c r="Q69" i="5" s="1"/>
  <c r="Q70" i="5" s="1"/>
  <c r="Q71" i="5" s="1"/>
  <c r="Q72" i="5" s="1"/>
  <c r="Q73" i="5" s="1"/>
  <c r="Q74" i="5" s="1"/>
  <c r="Q75" i="5" s="1"/>
  <c r="Q76" i="5" s="1"/>
  <c r="Q57" i="5"/>
  <c r="O77" i="5"/>
  <c r="N77" i="5"/>
  <c r="M77" i="5"/>
  <c r="L77" i="5"/>
  <c r="O59" i="5"/>
  <c r="O60" i="5"/>
  <c r="O61" i="5"/>
  <c r="O62" i="5"/>
  <c r="O63" i="5"/>
  <c r="O64" i="5"/>
  <c r="O65" i="5"/>
  <c r="O66" i="5"/>
  <c r="O67" i="5"/>
  <c r="O68" i="5"/>
  <c r="O69" i="5"/>
  <c r="O70" i="5"/>
  <c r="O71" i="5"/>
  <c r="O72" i="5"/>
  <c r="O73" i="5"/>
  <c r="O74" i="5"/>
  <c r="O75" i="5"/>
  <c r="O76" i="5"/>
  <c r="O58" i="5"/>
  <c r="N68" i="5"/>
  <c r="N69" i="5" s="1"/>
  <c r="N70" i="5" s="1"/>
  <c r="N71" i="5" s="1"/>
  <c r="N72" i="5" s="1"/>
  <c r="N73" i="5" s="1"/>
  <c r="N74" i="5" s="1"/>
  <c r="N75" i="5" s="1"/>
  <c r="N76" i="5" s="1"/>
  <c r="M68" i="5"/>
  <c r="M69" i="5" s="1"/>
  <c r="M70" i="5" s="1"/>
  <c r="M71" i="5" s="1"/>
  <c r="M72" i="5" s="1"/>
  <c r="M73" i="5" s="1"/>
  <c r="M74" i="5" s="1"/>
  <c r="M75" i="5" s="1"/>
  <c r="M76" i="5" s="1"/>
  <c r="L68" i="5"/>
  <c r="L69" i="5" s="1"/>
  <c r="L70" i="5" s="1"/>
  <c r="L71" i="5" s="1"/>
  <c r="L72" i="5" s="1"/>
  <c r="L73" i="5" s="1"/>
  <c r="L74" i="5" s="1"/>
  <c r="L75" i="5" s="1"/>
  <c r="L76" i="5" s="1"/>
  <c r="N59" i="5"/>
  <c r="N60" i="5" s="1"/>
  <c r="N58" i="5"/>
  <c r="M58" i="5"/>
  <c r="M59" i="5" s="1"/>
  <c r="M60" i="5" s="1"/>
  <c r="M61" i="5" s="1"/>
  <c r="M62" i="5" s="1"/>
  <c r="M63" i="5" s="1"/>
  <c r="M64" i="5" s="1"/>
  <c r="M65" i="5" s="1"/>
  <c r="M66" i="5" s="1"/>
  <c r="M67" i="5" s="1"/>
  <c r="L58" i="5"/>
  <c r="L59" i="5" s="1"/>
  <c r="L60" i="5" s="1"/>
  <c r="L61" i="5" s="1"/>
  <c r="L62" i="5" s="1"/>
  <c r="L63" i="5" s="1"/>
  <c r="L64" i="5" s="1"/>
  <c r="L65" i="5" s="1"/>
  <c r="L66" i="5" s="1"/>
  <c r="L67" i="5" s="1"/>
  <c r="I35" i="5"/>
  <c r="I36" i="5"/>
  <c r="I37" i="5"/>
  <c r="I38" i="5"/>
  <c r="I39" i="5"/>
  <c r="I40" i="5"/>
  <c r="I41" i="5"/>
  <c r="I42" i="5"/>
  <c r="I43" i="5"/>
  <c r="I44" i="5"/>
  <c r="I45" i="5"/>
  <c r="I46" i="5"/>
  <c r="I47" i="5"/>
  <c r="I48" i="5"/>
  <c r="I49" i="5"/>
  <c r="I50" i="5"/>
  <c r="I51" i="5"/>
  <c r="I52" i="5"/>
  <c r="I53" i="5"/>
  <c r="I34" i="5"/>
  <c r="J76" i="5"/>
  <c r="H76" i="5"/>
  <c r="J58" i="5"/>
  <c r="J59" i="5"/>
  <c r="J60" i="5"/>
  <c r="J61" i="5" s="1"/>
  <c r="J62" i="5" s="1"/>
  <c r="J63" i="5" s="1"/>
  <c r="J64" i="5" s="1"/>
  <c r="J65" i="5" s="1"/>
  <c r="J66" i="5" s="1"/>
  <c r="J67" i="5" s="1"/>
  <c r="J68" i="5" s="1"/>
  <c r="J69" i="5" s="1"/>
  <c r="J70" i="5" s="1"/>
  <c r="J71" i="5" s="1"/>
  <c r="J72" i="5" s="1"/>
  <c r="J73" i="5" s="1"/>
  <c r="J74" i="5" s="1"/>
  <c r="J75" i="5" s="1"/>
  <c r="J57" i="5"/>
  <c r="H58" i="5"/>
  <c r="H59" i="5" s="1"/>
  <c r="H60" i="5" s="1"/>
  <c r="H61" i="5" s="1"/>
  <c r="H62" i="5" s="1"/>
  <c r="H63" i="5" s="1"/>
  <c r="H64" i="5" s="1"/>
  <c r="H65" i="5" s="1"/>
  <c r="H66" i="5" s="1"/>
  <c r="H67" i="5" s="1"/>
  <c r="H68" i="5" s="1"/>
  <c r="H69" i="5" s="1"/>
  <c r="H70" i="5" s="1"/>
  <c r="H71" i="5" s="1"/>
  <c r="H72" i="5" s="1"/>
  <c r="H73" i="5" s="1"/>
  <c r="H74" i="5" s="1"/>
  <c r="H75" i="5" s="1"/>
  <c r="H57" i="5"/>
  <c r="B5" i="5"/>
  <c r="B6" i="5"/>
  <c r="B7" i="5"/>
  <c r="B8" i="5"/>
  <c r="B9" i="5"/>
  <c r="B10" i="5"/>
  <c r="B11" i="5"/>
  <c r="B12" i="5"/>
  <c r="B13" i="5"/>
  <c r="B14" i="5"/>
  <c r="B15" i="5"/>
  <c r="B16" i="5"/>
  <c r="B17" i="5"/>
  <c r="B18" i="5"/>
  <c r="B19" i="5"/>
  <c r="B20" i="5"/>
  <c r="B21" i="5"/>
  <c r="B22" i="5"/>
  <c r="B23" i="5"/>
  <c r="B4" i="5"/>
  <c r="O11" i="5"/>
  <c r="O12" i="5" s="1"/>
  <c r="O13" i="5" s="1"/>
  <c r="O14" i="5" s="1"/>
  <c r="O15" i="5" s="1"/>
  <c r="O16" i="5" s="1"/>
  <c r="O17" i="5" s="1"/>
  <c r="O18" i="5" s="1"/>
  <c r="O19" i="5" s="1"/>
  <c r="O20" i="5" s="1"/>
  <c r="O21" i="5" s="1"/>
  <c r="O22" i="5" s="1"/>
  <c r="O23" i="5" s="1"/>
  <c r="O24" i="5" s="1"/>
  <c r="O25" i="5" s="1"/>
  <c r="O26" i="5" s="1"/>
  <c r="O27" i="5" s="1"/>
  <c r="O28" i="5" s="1"/>
  <c r="O10" i="5"/>
  <c r="M10" i="5"/>
  <c r="M9" i="5"/>
  <c r="L11" i="5"/>
  <c r="L12" i="5" s="1"/>
  <c r="L13" i="5" s="1"/>
  <c r="L14" i="5" s="1"/>
  <c r="L15" i="5" s="1"/>
  <c r="L16" i="5" s="1"/>
  <c r="L17" i="5" s="1"/>
  <c r="L18" i="5" s="1"/>
  <c r="L19" i="5" s="1"/>
  <c r="L20" i="5" s="1"/>
  <c r="L21" i="5" s="1"/>
  <c r="L22" i="5" s="1"/>
  <c r="L23" i="5" s="1"/>
  <c r="L24" i="5" s="1"/>
  <c r="L25" i="5" s="1"/>
  <c r="L26" i="5" s="1"/>
  <c r="L27" i="5" s="1"/>
  <c r="L28" i="5" s="1"/>
  <c r="L10" i="5"/>
  <c r="K10" i="5"/>
  <c r="K11" i="5" s="1"/>
  <c r="K12" i="5" s="1"/>
  <c r="K13" i="5" s="1"/>
  <c r="K14" i="5" s="1"/>
  <c r="K15" i="5" s="1"/>
  <c r="K16" i="5" s="1"/>
  <c r="K17" i="5" s="1"/>
  <c r="K18" i="5" s="1"/>
  <c r="K19" i="5" s="1"/>
  <c r="I9" i="5"/>
  <c r="I11" i="5"/>
  <c r="I12" i="5"/>
  <c r="I13" i="5"/>
  <c r="I16" i="5"/>
  <c r="I17" i="5"/>
  <c r="I19" i="5"/>
  <c r="I20" i="5"/>
  <c r="I21" i="5"/>
  <c r="I24" i="5"/>
  <c r="I25" i="5"/>
  <c r="I27" i="5"/>
  <c r="H9" i="5"/>
  <c r="H10" i="5" s="1"/>
  <c r="H11" i="5" s="1"/>
  <c r="H12" i="5" s="1"/>
  <c r="H13" i="5" s="1"/>
  <c r="H14" i="5" s="1"/>
  <c r="H15" i="5" s="1"/>
  <c r="H16" i="5" s="1"/>
  <c r="H17" i="5" s="1"/>
  <c r="H18" i="5" s="1"/>
  <c r="H19" i="5" s="1"/>
  <c r="H20" i="5" s="1"/>
  <c r="H21" i="5" s="1"/>
  <c r="H22" i="5" s="1"/>
  <c r="H23" i="5" s="1"/>
  <c r="H24" i="5" s="1"/>
  <c r="H25" i="5" s="1"/>
  <c r="H26" i="5" s="1"/>
  <c r="H27" i="5" s="1"/>
  <c r="H28" i="5" s="1"/>
  <c r="I28" i="5" s="1"/>
  <c r="E20" i="1"/>
  <c r="F20" i="1"/>
  <c r="G20" i="1"/>
  <c r="H20" i="1"/>
  <c r="I20" i="1"/>
  <c r="J20" i="1"/>
  <c r="K20" i="1"/>
  <c r="L20" i="1"/>
  <c r="M20" i="1"/>
  <c r="D20" i="1"/>
  <c r="E19" i="1"/>
  <c r="F19" i="1"/>
  <c r="G19" i="1"/>
  <c r="H19" i="1"/>
  <c r="I19" i="1"/>
  <c r="J19" i="1"/>
  <c r="K19" i="1"/>
  <c r="L19" i="1"/>
  <c r="M19" i="1"/>
  <c r="D19" i="1"/>
  <c r="E17" i="1"/>
  <c r="F17" i="1"/>
  <c r="G17" i="1"/>
  <c r="H17" i="1"/>
  <c r="I17" i="1"/>
  <c r="J17" i="1"/>
  <c r="K17" i="1"/>
  <c r="L17" i="1"/>
  <c r="M17" i="1"/>
  <c r="D17" i="1"/>
  <c r="E9" i="1"/>
  <c r="F9" i="1"/>
  <c r="G9" i="1"/>
  <c r="H9" i="1"/>
  <c r="I9" i="1"/>
  <c r="J9" i="1"/>
  <c r="K9" i="1"/>
  <c r="L9" i="1"/>
  <c r="M9" i="1"/>
  <c r="D9" i="1"/>
  <c r="E8" i="1"/>
  <c r="F8" i="1"/>
  <c r="G8" i="1"/>
  <c r="H8" i="1"/>
  <c r="I8" i="1"/>
  <c r="J8" i="1"/>
  <c r="K8" i="1"/>
  <c r="L8" i="1"/>
  <c r="M8" i="1"/>
  <c r="D8" i="1"/>
  <c r="E6" i="1"/>
  <c r="F6" i="1"/>
  <c r="G6" i="1"/>
  <c r="H6" i="1"/>
  <c r="I6" i="1"/>
  <c r="J6" i="1"/>
  <c r="K6" i="1"/>
  <c r="L6" i="1"/>
  <c r="M6" i="1"/>
  <c r="D6" i="1"/>
  <c r="C6" i="1"/>
  <c r="P89" i="3"/>
  <c r="P90" i="3"/>
  <c r="P91" i="3"/>
  <c r="P92" i="3"/>
  <c r="P93" i="3"/>
  <c r="P94" i="3"/>
  <c r="P95" i="3"/>
  <c r="P96" i="3"/>
  <c r="P97" i="3"/>
  <c r="P88" i="3"/>
  <c r="O89" i="3"/>
  <c r="O90" i="3"/>
  <c r="O91" i="3"/>
  <c r="O92" i="3"/>
  <c r="O93" i="3"/>
  <c r="O94" i="3"/>
  <c r="O95" i="3"/>
  <c r="Q95" i="3" s="1"/>
  <c r="O96" i="3"/>
  <c r="O97" i="3"/>
  <c r="O88" i="3"/>
  <c r="N89" i="3"/>
  <c r="N90" i="3"/>
  <c r="N91" i="3"/>
  <c r="N92" i="3"/>
  <c r="N93" i="3"/>
  <c r="Q93" i="3" s="1"/>
  <c r="N94" i="3"/>
  <c r="N95" i="3"/>
  <c r="N96" i="3"/>
  <c r="N97" i="3"/>
  <c r="N88" i="3"/>
  <c r="Q92" i="3"/>
  <c r="D89" i="3"/>
  <c r="D90" i="3"/>
  <c r="D91" i="3"/>
  <c r="D92" i="3"/>
  <c r="D93" i="3"/>
  <c r="D94" i="3"/>
  <c r="D95" i="3"/>
  <c r="D96" i="3"/>
  <c r="D97" i="3"/>
  <c r="D88" i="3"/>
  <c r="C89" i="3"/>
  <c r="C90" i="3"/>
  <c r="C91" i="3"/>
  <c r="E91" i="3" s="1"/>
  <c r="C92" i="3"/>
  <c r="C93" i="3"/>
  <c r="C94" i="3"/>
  <c r="C95" i="3"/>
  <c r="C96" i="3"/>
  <c r="C97" i="3"/>
  <c r="C88" i="3"/>
  <c r="B89" i="3"/>
  <c r="B90" i="3"/>
  <c r="B91" i="3"/>
  <c r="B92" i="3"/>
  <c r="B93" i="3"/>
  <c r="B94" i="3"/>
  <c r="B95" i="3"/>
  <c r="B96" i="3"/>
  <c r="B97" i="3"/>
  <c r="B88" i="3"/>
  <c r="L48" i="2"/>
  <c r="L49" i="2"/>
  <c r="L50" i="2"/>
  <c r="L51" i="2"/>
  <c r="L52" i="2"/>
  <c r="L53" i="2"/>
  <c r="L54" i="2"/>
  <c r="L55" i="2"/>
  <c r="L56" i="2"/>
  <c r="L47" i="2"/>
  <c r="B48" i="2"/>
  <c r="B49" i="2"/>
  <c r="B50" i="2"/>
  <c r="B51" i="2"/>
  <c r="B52" i="2"/>
  <c r="B53" i="2"/>
  <c r="B54" i="2"/>
  <c r="B55" i="2"/>
  <c r="B56" i="2"/>
  <c r="B47" i="2"/>
  <c r="N72" i="3"/>
  <c r="N73" i="3" s="1"/>
  <c r="N74" i="3" s="1"/>
  <c r="N75" i="3" s="1"/>
  <c r="N76" i="3" s="1"/>
  <c r="N77" i="3" s="1"/>
  <c r="N78" i="3" s="1"/>
  <c r="N79" i="3" s="1"/>
  <c r="N80" i="3" s="1"/>
  <c r="B80" i="3" s="1"/>
  <c r="N71" i="3"/>
  <c r="B71" i="3" s="1"/>
  <c r="P57" i="3"/>
  <c r="P55" i="3"/>
  <c r="O55" i="3"/>
  <c r="O56" i="3" s="1"/>
  <c r="O57" i="3" s="1"/>
  <c r="O58" i="3" s="1"/>
  <c r="O59" i="3" s="1"/>
  <c r="O60" i="3" s="1"/>
  <c r="O61" i="3" s="1"/>
  <c r="O62" i="3" s="1"/>
  <c r="O63" i="3" s="1"/>
  <c r="O64" i="3" s="1"/>
  <c r="N55" i="3"/>
  <c r="N56" i="3" s="1"/>
  <c r="N57" i="3" s="1"/>
  <c r="N58" i="3" s="1"/>
  <c r="N59" i="3" s="1"/>
  <c r="N60" i="3" s="1"/>
  <c r="N61" i="3" s="1"/>
  <c r="N62" i="3" s="1"/>
  <c r="N63" i="3" s="1"/>
  <c r="N64" i="3" s="1"/>
  <c r="P64" i="3" s="1"/>
  <c r="D55" i="3"/>
  <c r="D56" i="3" s="1"/>
  <c r="C55" i="3"/>
  <c r="C56" i="3" s="1"/>
  <c r="C57" i="3" s="1"/>
  <c r="C58" i="3" s="1"/>
  <c r="C59" i="3" s="1"/>
  <c r="C60" i="3" s="1"/>
  <c r="C61" i="3" s="1"/>
  <c r="C62" i="3" s="1"/>
  <c r="C63" i="3" s="1"/>
  <c r="C64" i="3" s="1"/>
  <c r="B55" i="3"/>
  <c r="B56" i="3" s="1"/>
  <c r="B57" i="3" s="1"/>
  <c r="B58" i="3" s="1"/>
  <c r="B59" i="3" s="1"/>
  <c r="B60" i="3" s="1"/>
  <c r="B61" i="3" s="1"/>
  <c r="B62" i="3" s="1"/>
  <c r="B63" i="3" s="1"/>
  <c r="B64" i="3" s="1"/>
  <c r="P41" i="3"/>
  <c r="P43" i="3"/>
  <c r="P44" i="3" s="1"/>
  <c r="P45" i="3" s="1"/>
  <c r="P46" i="3" s="1"/>
  <c r="P47" i="3" s="1"/>
  <c r="P48" i="3" s="1"/>
  <c r="D43" i="3"/>
  <c r="D44" i="3" s="1"/>
  <c r="D45" i="3" s="1"/>
  <c r="D46" i="3" s="1"/>
  <c r="D47" i="3" s="1"/>
  <c r="B44" i="3"/>
  <c r="B45" i="3"/>
  <c r="B46" i="3"/>
  <c r="B47" i="3"/>
  <c r="B43" i="3"/>
  <c r="D41" i="3"/>
  <c r="C7" i="2"/>
  <c r="C8" i="2" s="1"/>
  <c r="C9" i="2" s="1"/>
  <c r="C10" i="2" s="1"/>
  <c r="C11" i="2" s="1"/>
  <c r="C12" i="2" s="1"/>
  <c r="C13" i="2" s="1"/>
  <c r="C14" i="2" s="1"/>
  <c r="C15" i="2" s="1"/>
  <c r="C16" i="2" s="1"/>
  <c r="C27" i="3"/>
  <c r="C28" i="3" s="1"/>
  <c r="C29" i="3" s="1"/>
  <c r="C30" i="3" s="1"/>
  <c r="C31" i="3" s="1"/>
  <c r="Q14" i="3"/>
  <c r="Q15" i="3" s="1"/>
  <c r="Q16" i="3" s="1"/>
  <c r="Q17" i="3" s="1"/>
  <c r="Q18" i="3" s="1"/>
  <c r="Q19" i="3" s="1"/>
  <c r="Q20" i="3" s="1"/>
  <c r="Q21" i="3" s="1"/>
  <c r="Q22" i="3" s="1"/>
  <c r="Q23" i="3" s="1"/>
  <c r="O14" i="3"/>
  <c r="S13" i="3"/>
  <c r="M6" i="2"/>
  <c r="M7" i="2" s="1"/>
  <c r="M8" i="2" s="1"/>
  <c r="L6" i="2"/>
  <c r="L7" i="2" s="1"/>
  <c r="L8" i="2" s="1"/>
  <c r="L9" i="2" s="1"/>
  <c r="L10" i="2" s="1"/>
  <c r="L11" i="2" s="1"/>
  <c r="L12" i="2" s="1"/>
  <c r="L13" i="2" s="1"/>
  <c r="L14" i="2" s="1"/>
  <c r="L15" i="2" s="1"/>
  <c r="G13" i="3"/>
  <c r="E14" i="3"/>
  <c r="E15" i="3" s="1"/>
  <c r="E16" i="3" s="1"/>
  <c r="E17" i="3" s="1"/>
  <c r="E18" i="3" s="1"/>
  <c r="E19" i="3" s="1"/>
  <c r="E20" i="3" s="1"/>
  <c r="E21" i="3" s="1"/>
  <c r="E22" i="3" s="1"/>
  <c r="E23" i="3" s="1"/>
  <c r="C14" i="3"/>
  <c r="O6" i="2"/>
  <c r="O7" i="2" s="1"/>
  <c r="O8" i="2" s="1"/>
  <c r="O9" i="2" s="1"/>
  <c r="O10" i="2" s="1"/>
  <c r="O11" i="2" s="1"/>
  <c r="O12" i="2" s="1"/>
  <c r="O13" i="2" s="1"/>
  <c r="O14" i="2" s="1"/>
  <c r="O15" i="2" s="1"/>
  <c r="N5" i="2"/>
  <c r="B34" i="2"/>
  <c r="B35" i="2" s="1"/>
  <c r="B36" i="2" s="1"/>
  <c r="B37" i="2" s="1"/>
  <c r="B38" i="2" s="1"/>
  <c r="B39" i="2" s="1"/>
  <c r="B40" i="2" s="1"/>
  <c r="B41" i="2" s="1"/>
  <c r="B42" i="2" s="1"/>
  <c r="F20" i="2"/>
  <c r="D21" i="2"/>
  <c r="B21" i="2"/>
  <c r="B22" i="2" s="1"/>
  <c r="B23" i="2" s="1"/>
  <c r="B24" i="2" s="1"/>
  <c r="B25" i="2" s="1"/>
  <c r="B26" i="2" s="1"/>
  <c r="B27" i="2" s="1"/>
  <c r="B28" i="2" s="1"/>
  <c r="B29" i="2" s="1"/>
  <c r="B7" i="2"/>
  <c r="E7" i="2"/>
  <c r="N61" i="5" l="1"/>
  <c r="K20" i="5"/>
  <c r="M19" i="5"/>
  <c r="M18" i="5"/>
  <c r="M17" i="5"/>
  <c r="M16" i="5"/>
  <c r="I26" i="5"/>
  <c r="I18" i="5"/>
  <c r="I10" i="5"/>
  <c r="M15" i="5"/>
  <c r="M14" i="5"/>
  <c r="I23" i="5"/>
  <c r="I15" i="5"/>
  <c r="M12" i="5"/>
  <c r="M13" i="5"/>
  <c r="I22" i="5"/>
  <c r="I14" i="5"/>
  <c r="M11" i="5"/>
  <c r="E88" i="3"/>
  <c r="B101" i="3" s="1"/>
  <c r="E90" i="3"/>
  <c r="B73" i="3"/>
  <c r="B74" i="3"/>
  <c r="E93" i="3"/>
  <c r="B72" i="3"/>
  <c r="P63" i="3"/>
  <c r="B78" i="3"/>
  <c r="E95" i="3"/>
  <c r="E97" i="3"/>
  <c r="L3" i="4" s="1"/>
  <c r="E89" i="3"/>
  <c r="B79" i="3"/>
  <c r="P61" i="3"/>
  <c r="B77" i="3"/>
  <c r="E96" i="3"/>
  <c r="B76" i="3"/>
  <c r="B75" i="3"/>
  <c r="E92" i="3"/>
  <c r="E94" i="3"/>
  <c r="Q94" i="3"/>
  <c r="Q90" i="3"/>
  <c r="Q88" i="3"/>
  <c r="N101" i="3" s="1"/>
  <c r="Q96" i="3"/>
  <c r="Q91" i="3"/>
  <c r="Q89" i="3"/>
  <c r="Q97" i="3"/>
  <c r="P62" i="3"/>
  <c r="P60" i="3"/>
  <c r="P59" i="3"/>
  <c r="E27" i="3"/>
  <c r="P58" i="3"/>
  <c r="P56" i="3"/>
  <c r="D57" i="3"/>
  <c r="E56" i="3"/>
  <c r="E55" i="3"/>
  <c r="E29" i="3"/>
  <c r="E28" i="3"/>
  <c r="G14" i="3"/>
  <c r="C32" i="3"/>
  <c r="E31" i="3"/>
  <c r="E30" i="3"/>
  <c r="S14" i="3"/>
  <c r="O15" i="3"/>
  <c r="C15" i="3"/>
  <c r="C16" i="3" s="1"/>
  <c r="C17" i="3" s="1"/>
  <c r="C18" i="3" s="1"/>
  <c r="C19" i="3" s="1"/>
  <c r="C20" i="3" s="1"/>
  <c r="C21" i="3" s="1"/>
  <c r="C22" i="3" s="1"/>
  <c r="C23" i="3" s="1"/>
  <c r="N6" i="2"/>
  <c r="Q6" i="2"/>
  <c r="M9" i="2"/>
  <c r="N8" i="2"/>
  <c r="Q8" i="2" s="1"/>
  <c r="F21" i="2"/>
  <c r="N7" i="2"/>
  <c r="Q7" i="2" s="1"/>
  <c r="D22" i="2"/>
  <c r="D7" i="2"/>
  <c r="G7" i="2" s="1"/>
  <c r="D6" i="2"/>
  <c r="B8" i="2"/>
  <c r="E8" i="2"/>
  <c r="E9" i="2" s="1"/>
  <c r="E10" i="2" s="1"/>
  <c r="E11" i="2" s="1"/>
  <c r="N62" i="5" l="1"/>
  <c r="K21" i="5"/>
  <c r="M20" i="5"/>
  <c r="B6" i="4"/>
  <c r="I6" i="4"/>
  <c r="B10" i="4"/>
  <c r="J6" i="4"/>
  <c r="C6" i="4"/>
  <c r="H6" i="4"/>
  <c r="G6" i="4"/>
  <c r="D6" i="4"/>
  <c r="E6" i="4"/>
  <c r="F6" i="4"/>
  <c r="D58" i="3"/>
  <c r="E57" i="3"/>
  <c r="C33" i="3"/>
  <c r="E32" i="3"/>
  <c r="S15" i="3"/>
  <c r="N102" i="3" s="1"/>
  <c r="O16" i="3"/>
  <c r="G15" i="3"/>
  <c r="B102" i="3" s="1"/>
  <c r="M10" i="2"/>
  <c r="N9" i="2"/>
  <c r="Q9" i="2" s="1"/>
  <c r="D23" i="2"/>
  <c r="F22" i="2"/>
  <c r="B9" i="2"/>
  <c r="D8" i="2"/>
  <c r="G8" i="2" s="1"/>
  <c r="E12" i="2"/>
  <c r="N63" i="5" l="1"/>
  <c r="K22" i="5"/>
  <c r="M21" i="5"/>
  <c r="D59" i="3"/>
  <c r="E58" i="3"/>
  <c r="C34" i="3"/>
  <c r="E33" i="3"/>
  <c r="O17" i="3"/>
  <c r="S16" i="3"/>
  <c r="N103" i="3" s="1"/>
  <c r="G16" i="3"/>
  <c r="B103" i="3" s="1"/>
  <c r="M11" i="2"/>
  <c r="N10" i="2"/>
  <c r="Q10" i="2" s="1"/>
  <c r="D24" i="2"/>
  <c r="F23" i="2"/>
  <c r="B10" i="2"/>
  <c r="D9" i="2"/>
  <c r="G9" i="2" s="1"/>
  <c r="E13" i="2"/>
  <c r="N64" i="5" l="1"/>
  <c r="K23" i="5"/>
  <c r="M22" i="5"/>
  <c r="D60" i="3"/>
  <c r="E59" i="3"/>
  <c r="C35" i="3"/>
  <c r="E34" i="3"/>
  <c r="O18" i="3"/>
  <c r="S17" i="3"/>
  <c r="N104" i="3" s="1"/>
  <c r="G17" i="3"/>
  <c r="B104" i="3" s="1"/>
  <c r="M12" i="2"/>
  <c r="N11" i="2"/>
  <c r="Q11" i="2" s="1"/>
  <c r="D25" i="2"/>
  <c r="F24" i="2"/>
  <c r="B11" i="2"/>
  <c r="D10" i="2"/>
  <c r="G10" i="2" s="1"/>
  <c r="E14" i="2"/>
  <c r="N65" i="5" l="1"/>
  <c r="K24" i="5"/>
  <c r="M23" i="5"/>
  <c r="D61" i="3"/>
  <c r="E60" i="3"/>
  <c r="E35" i="3"/>
  <c r="C36" i="3"/>
  <c r="E36" i="3" s="1"/>
  <c r="S18" i="3"/>
  <c r="N105" i="3" s="1"/>
  <c r="O19" i="3"/>
  <c r="G18" i="3"/>
  <c r="B105" i="3" s="1"/>
  <c r="M13" i="2"/>
  <c r="N12" i="2"/>
  <c r="Q12" i="2" s="1"/>
  <c r="D26" i="2"/>
  <c r="F25" i="2"/>
  <c r="B12" i="2"/>
  <c r="D11" i="2"/>
  <c r="G11" i="2" s="1"/>
  <c r="E15" i="2"/>
  <c r="N66" i="5" l="1"/>
  <c r="K25" i="5"/>
  <c r="M24" i="5"/>
  <c r="D62" i="3"/>
  <c r="E61" i="3"/>
  <c r="S19" i="3"/>
  <c r="N106" i="3" s="1"/>
  <c r="O20" i="3"/>
  <c r="G19" i="3"/>
  <c r="B106" i="3" s="1"/>
  <c r="M14" i="2"/>
  <c r="N13" i="2"/>
  <c r="Q13" i="2" s="1"/>
  <c r="D27" i="2"/>
  <c r="F26" i="2"/>
  <c r="B13" i="2"/>
  <c r="D12" i="2"/>
  <c r="G12" i="2" s="1"/>
  <c r="E16" i="2"/>
  <c r="N67" i="5" l="1"/>
  <c r="K26" i="5"/>
  <c r="M25" i="5"/>
  <c r="D63" i="3"/>
  <c r="E62" i="3"/>
  <c r="O21" i="3"/>
  <c r="S20" i="3"/>
  <c r="N107" i="3" s="1"/>
  <c r="G20" i="3"/>
  <c r="B107" i="3" s="1"/>
  <c r="M15" i="2"/>
  <c r="N15" i="2" s="1"/>
  <c r="Q15" i="2" s="1"/>
  <c r="N14" i="2"/>
  <c r="Q14" i="2" s="1"/>
  <c r="D28" i="2"/>
  <c r="F27" i="2"/>
  <c r="B14" i="2"/>
  <c r="D13" i="2"/>
  <c r="G13" i="2" s="1"/>
  <c r="K27" i="5" l="1"/>
  <c r="M26" i="5"/>
  <c r="D64" i="3"/>
  <c r="E64" i="3" s="1"/>
  <c r="E63" i="3"/>
  <c r="O22" i="3"/>
  <c r="S21" i="3"/>
  <c r="N108" i="3" s="1"/>
  <c r="G21" i="3"/>
  <c r="B108" i="3" s="1"/>
  <c r="D29" i="2"/>
  <c r="F29" i="2" s="1"/>
  <c r="F28" i="2"/>
  <c r="B15" i="2"/>
  <c r="D14" i="2"/>
  <c r="G14" i="2" s="1"/>
  <c r="K28" i="5" l="1"/>
  <c r="M28" i="5" s="1"/>
  <c r="M27" i="5"/>
  <c r="B109" i="3"/>
  <c r="B110" i="3"/>
  <c r="S22" i="3"/>
  <c r="N109" i="3" s="1"/>
  <c r="O23" i="3"/>
  <c r="S23" i="3" s="1"/>
  <c r="N110" i="3" s="1"/>
  <c r="G22" i="3"/>
  <c r="G23" i="3"/>
  <c r="B16" i="2"/>
  <c r="D16" i="2" s="1"/>
  <c r="G16" i="2" s="1"/>
  <c r="D15" i="2"/>
  <c r="G15" i="2" s="1"/>
</calcChain>
</file>

<file path=xl/sharedStrings.xml><?xml version="1.0" encoding="utf-8"?>
<sst xmlns="http://schemas.openxmlformats.org/spreadsheetml/2006/main" count="416" uniqueCount="148">
  <si>
    <t>Year</t>
  </si>
  <si>
    <t>Net cash flow</t>
  </si>
  <si>
    <t>Depriciation</t>
  </si>
  <si>
    <t>Tax Rate</t>
  </si>
  <si>
    <t>After Tax Incremental CF</t>
  </si>
  <si>
    <t>Total Inflow</t>
  </si>
  <si>
    <t>Total Outflow</t>
  </si>
  <si>
    <t>With Alternium</t>
  </si>
  <si>
    <t>Revenue earned from Flat rate :</t>
  </si>
  <si>
    <t xml:space="preserve">US and Russia </t>
  </si>
  <si>
    <t>International</t>
  </si>
  <si>
    <t>Total</t>
  </si>
  <si>
    <t>Total revenue</t>
  </si>
  <si>
    <t>Inflation</t>
  </si>
  <si>
    <t>Year 1</t>
  </si>
  <si>
    <t>Year 2</t>
  </si>
  <si>
    <t>Year 3</t>
  </si>
  <si>
    <t>Year 4</t>
  </si>
  <si>
    <t>Year 5</t>
  </si>
  <si>
    <t>Year 6</t>
  </si>
  <si>
    <t>Year 7</t>
  </si>
  <si>
    <t>Year 8</t>
  </si>
  <si>
    <t>Year 9</t>
  </si>
  <si>
    <t>Year 10</t>
  </si>
  <si>
    <t>Growth</t>
  </si>
  <si>
    <t>Old Partcipants Revenue</t>
  </si>
  <si>
    <t>0(2021)</t>
  </si>
  <si>
    <t>New Participant in Alternium</t>
  </si>
  <si>
    <t>Revenu</t>
  </si>
  <si>
    <t>Side Benefit</t>
  </si>
  <si>
    <t>Benefit each year</t>
  </si>
  <si>
    <t>Without Alternium</t>
  </si>
  <si>
    <t>Old Participants Revenue</t>
  </si>
  <si>
    <t xml:space="preserve">Without Alternium </t>
  </si>
  <si>
    <t>1) R&amp;D Expense</t>
  </si>
  <si>
    <t>Year 0</t>
  </si>
  <si>
    <t>2)Introductory Cost</t>
  </si>
  <si>
    <t xml:space="preserve">Year 0 </t>
  </si>
  <si>
    <t>year 10</t>
  </si>
  <si>
    <t>(Salvage Value)</t>
  </si>
  <si>
    <t>(Depriciation Effect in final for after tax calculations)</t>
  </si>
  <si>
    <t xml:space="preserve">3)Cost per unit </t>
  </si>
  <si>
    <t>Internation Customer</t>
  </si>
  <si>
    <t xml:space="preserve">US &amp; Russia </t>
  </si>
  <si>
    <t xml:space="preserve">Cost </t>
  </si>
  <si>
    <t>Total Cost</t>
  </si>
  <si>
    <t>(Number of customer taken from income</t>
  </si>
  <si>
    <t>Old participants</t>
  </si>
  <si>
    <t xml:space="preserve">2)Cost per unit </t>
  </si>
  <si>
    <t>Charges</t>
  </si>
  <si>
    <t>Charge per customer</t>
  </si>
  <si>
    <t xml:space="preserve"> 5) Server facilities and cost</t>
  </si>
  <si>
    <t>Percent full</t>
  </si>
  <si>
    <t>hence total capacity</t>
  </si>
  <si>
    <t>(It is assumed they have made the invetment at 5 itself rather than in between year)</t>
  </si>
  <si>
    <t>4)Cost of new participants</t>
  </si>
  <si>
    <t>Current international parti..</t>
  </si>
  <si>
    <t>Total International Parti..</t>
  </si>
  <si>
    <t>7) G&amp;A Expense</t>
  </si>
  <si>
    <t>year 0</t>
  </si>
  <si>
    <t>Old cost</t>
  </si>
  <si>
    <t>New Pool Cost</t>
  </si>
  <si>
    <t>Old cost growth rate 5%</t>
  </si>
  <si>
    <t xml:space="preserve">Additional Cost </t>
  </si>
  <si>
    <t>Add. cost Growth Rate 10%</t>
  </si>
  <si>
    <t>8)Advertising Expense</t>
  </si>
  <si>
    <t>Expense</t>
  </si>
  <si>
    <t>Growth Rate</t>
  </si>
  <si>
    <t>As 15 % higher than without</t>
  </si>
  <si>
    <t>9) Working Captial Requirement</t>
  </si>
  <si>
    <t xml:space="preserve">Conversion Charges </t>
  </si>
  <si>
    <t xml:space="preserve">Inventory Charges </t>
  </si>
  <si>
    <t xml:space="preserve">Accounts Payable </t>
  </si>
  <si>
    <t>Conversion</t>
  </si>
  <si>
    <t>Inventory</t>
  </si>
  <si>
    <t>Accounts Payable</t>
  </si>
  <si>
    <t xml:space="preserve">Total </t>
  </si>
  <si>
    <t>Total Revenue With Alternium</t>
  </si>
  <si>
    <t>Total Revenue Without Alternium</t>
  </si>
  <si>
    <t>Total Expense With Alternium</t>
  </si>
  <si>
    <t xml:space="preserve"> 3) Server facilities and cost</t>
  </si>
  <si>
    <t>4) G&amp;A Expense</t>
  </si>
  <si>
    <t>5)Advertising Expense</t>
  </si>
  <si>
    <t>6) Working Captial Requirement</t>
  </si>
  <si>
    <t>Year 0 is relevant only here as the project outlay happens in year 0 like the machinery etc</t>
  </si>
  <si>
    <t>(intial outlay for project)</t>
  </si>
  <si>
    <t>(cost to be paid regardless project)</t>
  </si>
  <si>
    <t>Taxable amount</t>
  </si>
  <si>
    <t>After Tax Regular Business CF</t>
  </si>
  <si>
    <t>This increase in Cash Flow in the last year can be attributed to the sale of machinery</t>
  </si>
  <si>
    <t>Q1)</t>
  </si>
  <si>
    <t>CF</t>
  </si>
  <si>
    <t xml:space="preserve">NPV at </t>
  </si>
  <si>
    <t>IRR</t>
  </si>
  <si>
    <t>NPV</t>
  </si>
  <si>
    <t>Q2)</t>
  </si>
  <si>
    <t>Q3)</t>
  </si>
  <si>
    <t>(Profile)</t>
  </si>
  <si>
    <t>(used the NPV function of excel)</t>
  </si>
  <si>
    <t>(added working captial as project has been stopped at 10th year)</t>
  </si>
  <si>
    <t>Year 11</t>
  </si>
  <si>
    <t>Year 12</t>
  </si>
  <si>
    <t>Year 13</t>
  </si>
  <si>
    <t>Year 14</t>
  </si>
  <si>
    <t>Year 15</t>
  </si>
  <si>
    <t>Year 16</t>
  </si>
  <si>
    <t>Year 17</t>
  </si>
  <si>
    <t>Year 18</t>
  </si>
  <si>
    <t>Year 19</t>
  </si>
  <si>
    <t>Year 20</t>
  </si>
  <si>
    <t>Inflow</t>
  </si>
  <si>
    <t>Outflow</t>
  </si>
  <si>
    <t>Net CF</t>
  </si>
  <si>
    <t>Assuming project continues for 20 years</t>
  </si>
  <si>
    <t>assumptions being made:</t>
  </si>
  <si>
    <t>1) as servers are full after 10th year no new participants enter , only cost increases as per inflation</t>
  </si>
  <si>
    <t>2)the intial investment of 1 billion is now written off completey, i.e wont have any value left by 20th year</t>
  </si>
  <si>
    <t xml:space="preserve">3) new international particpants grow uptil 20 years ,as international has a new server purchsased recently </t>
  </si>
  <si>
    <t>No. OF particpants</t>
  </si>
  <si>
    <t>Cost</t>
  </si>
  <si>
    <t>Total Rev.</t>
  </si>
  <si>
    <t>New Parti</t>
  </si>
  <si>
    <t>Total Rev</t>
  </si>
  <si>
    <t>Total Income</t>
  </si>
  <si>
    <t>Side Ben.</t>
  </si>
  <si>
    <t>R&amp;d</t>
  </si>
  <si>
    <t xml:space="preserve">Introd. </t>
  </si>
  <si>
    <t>US</t>
  </si>
  <si>
    <t>Int</t>
  </si>
  <si>
    <t>G&amp;A Expense</t>
  </si>
  <si>
    <t>New part.</t>
  </si>
  <si>
    <t>Adv</t>
  </si>
  <si>
    <t>New parti</t>
  </si>
  <si>
    <t>total</t>
  </si>
  <si>
    <t xml:space="preserve">servers </t>
  </si>
  <si>
    <t>Server cost</t>
  </si>
  <si>
    <t xml:space="preserve">capacity </t>
  </si>
  <si>
    <t>Total int</t>
  </si>
  <si>
    <t>Workig Capital</t>
  </si>
  <si>
    <t>Con</t>
  </si>
  <si>
    <t>Inv</t>
  </si>
  <si>
    <t>Acc</t>
  </si>
  <si>
    <t>Workiv cap</t>
  </si>
  <si>
    <t>year</t>
  </si>
  <si>
    <t>cf</t>
  </si>
  <si>
    <t>NPV at</t>
  </si>
  <si>
    <t>Npv</t>
  </si>
  <si>
    <t>(Used the NPV function)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</si>
</sst>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</fonts>
  <fills count="1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C6EFCE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</fills>
  <borders count="48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theme="1"/>
      </bottom>
      <diagonal/>
    </border>
    <border>
      <left style="medium">
        <color theme="1"/>
      </left>
      <right style="medium">
        <color theme="1"/>
      </right>
      <top style="medium">
        <color theme="1"/>
      </top>
      <bottom style="medium">
        <color theme="1"/>
      </bottom>
      <diagonal/>
    </border>
    <border>
      <left style="medium">
        <color theme="1"/>
      </left>
      <right style="medium">
        <color theme="1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theme="1"/>
      </left>
      <right style="medium">
        <color theme="1"/>
      </right>
      <top/>
      <bottom style="medium">
        <color indexed="64"/>
      </bottom>
      <diagonal/>
    </border>
  </borders>
  <cellStyleXfs count="4">
    <xf numFmtId="0" fontId="0" fillId="0" borderId="0"/>
    <xf numFmtId="0" fontId="4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</cellStyleXfs>
  <cellXfs count="166">
    <xf numFmtId="0" fontId="0" fillId="0" borderId="0" xfId="0"/>
    <xf numFmtId="9" fontId="0" fillId="0" borderId="0" xfId="0" applyNumberFormat="1"/>
    <xf numFmtId="0" fontId="0" fillId="0" borderId="1" xfId="0" applyBorder="1"/>
    <xf numFmtId="0" fontId="0" fillId="0" borderId="2" xfId="0" applyBorder="1"/>
    <xf numFmtId="0" fontId="0" fillId="2" borderId="0" xfId="0" applyFill="1"/>
    <xf numFmtId="10" fontId="0" fillId="0" borderId="0" xfId="0" applyNumberFormat="1"/>
    <xf numFmtId="1" fontId="0" fillId="0" borderId="3" xfId="0" applyNumberFormat="1" applyBorder="1"/>
    <xf numFmtId="0" fontId="0" fillId="0" borderId="4" xfId="0" applyBorder="1"/>
    <xf numFmtId="0" fontId="0" fillId="0" borderId="3" xfId="0" applyBorder="1"/>
    <xf numFmtId="1" fontId="0" fillId="0" borderId="4" xfId="0" applyNumberFormat="1" applyBorder="1"/>
    <xf numFmtId="1" fontId="0" fillId="0" borderId="5" xfId="0" applyNumberFormat="1" applyBorder="1"/>
    <xf numFmtId="1" fontId="0" fillId="0" borderId="6" xfId="0" applyNumberFormat="1" applyBorder="1"/>
    <xf numFmtId="0" fontId="0" fillId="0" borderId="0" xfId="0" applyBorder="1"/>
    <xf numFmtId="1" fontId="0" fillId="0" borderId="0" xfId="0" applyNumberFormat="1" applyBorder="1"/>
    <xf numFmtId="1" fontId="0" fillId="0" borderId="10" xfId="0" applyNumberFormat="1" applyBorder="1"/>
    <xf numFmtId="1" fontId="0" fillId="0" borderId="11" xfId="0" applyNumberFormat="1" applyBorder="1"/>
    <xf numFmtId="0" fontId="0" fillId="0" borderId="9" xfId="0" applyBorder="1"/>
    <xf numFmtId="2" fontId="0" fillId="0" borderId="10" xfId="0" applyNumberFormat="1" applyBorder="1"/>
    <xf numFmtId="2" fontId="0" fillId="0" borderId="11" xfId="0" applyNumberFormat="1" applyBorder="1"/>
    <xf numFmtId="0" fontId="0" fillId="4" borderId="7" xfId="0" applyFill="1" applyBorder="1"/>
    <xf numFmtId="0" fontId="0" fillId="0" borderId="10" xfId="0" applyBorder="1"/>
    <xf numFmtId="0" fontId="0" fillId="0" borderId="0" xfId="0" applyFill="1"/>
    <xf numFmtId="1" fontId="0" fillId="0" borderId="12" xfId="0" applyNumberFormat="1" applyBorder="1"/>
    <xf numFmtId="0" fontId="0" fillId="3" borderId="13" xfId="0" applyFill="1" applyBorder="1"/>
    <xf numFmtId="1" fontId="0" fillId="0" borderId="14" xfId="0" applyNumberFormat="1" applyBorder="1"/>
    <xf numFmtId="0" fontId="0" fillId="0" borderId="15" xfId="0" applyBorder="1"/>
    <xf numFmtId="164" fontId="0" fillId="0" borderId="10" xfId="0" applyNumberFormat="1" applyBorder="1"/>
    <xf numFmtId="164" fontId="0" fillId="0" borderId="11" xfId="0" applyNumberFormat="1" applyBorder="1"/>
    <xf numFmtId="0" fontId="2" fillId="4" borderId="9" xfId="0" applyFont="1" applyFill="1" applyBorder="1"/>
    <xf numFmtId="0" fontId="0" fillId="5" borderId="7" xfId="0" applyFill="1" applyBorder="1"/>
    <xf numFmtId="0" fontId="0" fillId="5" borderId="9" xfId="0" applyFill="1" applyBorder="1"/>
    <xf numFmtId="0" fontId="0" fillId="0" borderId="16" xfId="0" applyBorder="1"/>
    <xf numFmtId="0" fontId="0" fillId="0" borderId="18" xfId="0" applyBorder="1"/>
    <xf numFmtId="0" fontId="0" fillId="0" borderId="14" xfId="0" applyBorder="1"/>
    <xf numFmtId="0" fontId="0" fillId="0" borderId="17" xfId="0" applyBorder="1"/>
    <xf numFmtId="0" fontId="0" fillId="0" borderId="12" xfId="0" applyBorder="1"/>
    <xf numFmtId="0" fontId="0" fillId="0" borderId="14" xfId="0" applyNumberFormat="1" applyBorder="1"/>
    <xf numFmtId="164" fontId="0" fillId="0" borderId="0" xfId="0" applyNumberFormat="1" applyBorder="1"/>
    <xf numFmtId="1" fontId="0" fillId="0" borderId="20" xfId="0" applyNumberFormat="1" applyBorder="1"/>
    <xf numFmtId="1" fontId="0" fillId="0" borderId="8" xfId="0" applyNumberFormat="1" applyBorder="1"/>
    <xf numFmtId="0" fontId="0" fillId="0" borderId="4" xfId="0" applyFill="1" applyBorder="1"/>
    <xf numFmtId="164" fontId="0" fillId="0" borderId="4" xfId="0" applyNumberFormat="1" applyBorder="1"/>
    <xf numFmtId="164" fontId="0" fillId="0" borderId="8" xfId="0" applyNumberFormat="1" applyBorder="1"/>
    <xf numFmtId="164" fontId="0" fillId="0" borderId="6" xfId="0" applyNumberFormat="1" applyBorder="1"/>
    <xf numFmtId="0" fontId="0" fillId="0" borderId="16" xfId="0" applyBorder="1" applyAlignment="1">
      <alignment horizontal="center"/>
    </xf>
    <xf numFmtId="0" fontId="0" fillId="0" borderId="21" xfId="0" applyBorder="1"/>
    <xf numFmtId="0" fontId="0" fillId="0" borderId="22" xfId="0" applyBorder="1"/>
    <xf numFmtId="0" fontId="0" fillId="0" borderId="23" xfId="0" applyBorder="1"/>
    <xf numFmtId="0" fontId="0" fillId="8" borderId="7" xfId="0" applyFill="1" applyBorder="1"/>
    <xf numFmtId="0" fontId="0" fillId="0" borderId="0" xfId="0" applyFill="1" applyBorder="1" applyAlignment="1">
      <alignment horizontal="center"/>
    </xf>
    <xf numFmtId="0" fontId="0" fillId="10" borderId="7" xfId="0" applyFill="1" applyBorder="1"/>
    <xf numFmtId="0" fontId="0" fillId="0" borderId="0" xfId="0" applyFill="1" applyBorder="1"/>
    <xf numFmtId="0" fontId="0" fillId="0" borderId="24" xfId="0" applyBorder="1"/>
    <xf numFmtId="0" fontId="0" fillId="0" borderId="27" xfId="0" applyBorder="1"/>
    <xf numFmtId="9" fontId="0" fillId="0" borderId="4" xfId="0" applyNumberFormat="1" applyBorder="1"/>
    <xf numFmtId="0" fontId="0" fillId="0" borderId="5" xfId="0" applyBorder="1"/>
    <xf numFmtId="9" fontId="0" fillId="0" borderId="28" xfId="0" applyNumberFormat="1" applyBorder="1"/>
    <xf numFmtId="1" fontId="0" fillId="2" borderId="4" xfId="0" applyNumberFormat="1" applyFill="1" applyBorder="1"/>
    <xf numFmtId="0" fontId="0" fillId="10" borderId="22" xfId="0" applyFill="1" applyBorder="1"/>
    <xf numFmtId="1" fontId="0" fillId="0" borderId="4" xfId="0" applyNumberFormat="1" applyFill="1" applyBorder="1"/>
    <xf numFmtId="1" fontId="0" fillId="0" borderId="6" xfId="0" applyNumberFormat="1" applyFill="1" applyBorder="1"/>
    <xf numFmtId="0" fontId="0" fillId="0" borderId="32" xfId="0" applyBorder="1"/>
    <xf numFmtId="1" fontId="0" fillId="0" borderId="32" xfId="0" applyNumberFormat="1" applyBorder="1"/>
    <xf numFmtId="1" fontId="0" fillId="0" borderId="33" xfId="0" applyNumberFormat="1" applyBorder="1"/>
    <xf numFmtId="0" fontId="0" fillId="10" borderId="15" xfId="0" applyFill="1" applyBorder="1"/>
    <xf numFmtId="0" fontId="0" fillId="0" borderId="29" xfId="0" applyBorder="1"/>
    <xf numFmtId="0" fontId="0" fillId="0" borderId="34" xfId="0" applyBorder="1"/>
    <xf numFmtId="0" fontId="0" fillId="0" borderId="7" xfId="0" applyBorder="1"/>
    <xf numFmtId="0" fontId="0" fillId="0" borderId="11" xfId="0" applyBorder="1"/>
    <xf numFmtId="0" fontId="0" fillId="2" borderId="7" xfId="0" applyFill="1" applyBorder="1"/>
    <xf numFmtId="1" fontId="0" fillId="0" borderId="1" xfId="0" applyNumberFormat="1" applyBorder="1"/>
    <xf numFmtId="1" fontId="0" fillId="0" borderId="0" xfId="0" applyNumberFormat="1" applyFill="1" applyBorder="1"/>
    <xf numFmtId="1" fontId="0" fillId="0" borderId="0" xfId="0" applyNumberFormat="1"/>
    <xf numFmtId="0" fontId="0" fillId="0" borderId="19" xfId="0" applyBorder="1"/>
    <xf numFmtId="1" fontId="0" fillId="0" borderId="35" xfId="0" applyNumberFormat="1" applyBorder="1"/>
    <xf numFmtId="1" fontId="0" fillId="0" borderId="13" xfId="0" applyNumberFormat="1" applyBorder="1"/>
    <xf numFmtId="0" fontId="0" fillId="0" borderId="36" xfId="0" applyBorder="1"/>
    <xf numFmtId="0" fontId="0" fillId="0" borderId="25" xfId="0" applyBorder="1"/>
    <xf numFmtId="0" fontId="0" fillId="0" borderId="20" xfId="0" applyBorder="1"/>
    <xf numFmtId="9" fontId="0" fillId="0" borderId="9" xfId="0" applyNumberFormat="1" applyBorder="1"/>
    <xf numFmtId="9" fontId="0" fillId="0" borderId="25" xfId="0" applyNumberFormat="1" applyBorder="1"/>
    <xf numFmtId="0" fontId="0" fillId="0" borderId="7" xfId="0" applyFill="1" applyBorder="1"/>
    <xf numFmtId="9" fontId="0" fillId="2" borderId="9" xfId="0" applyNumberFormat="1" applyFill="1" applyBorder="1"/>
    <xf numFmtId="1" fontId="0" fillId="2" borderId="11" xfId="0" applyNumberFormat="1" applyFill="1" applyBorder="1"/>
    <xf numFmtId="14" fontId="0" fillId="0" borderId="0" xfId="0" applyNumberFormat="1"/>
    <xf numFmtId="0" fontId="0" fillId="0" borderId="37" xfId="0" applyBorder="1"/>
    <xf numFmtId="0" fontId="0" fillId="0" borderId="38" xfId="0" applyBorder="1"/>
    <xf numFmtId="1" fontId="0" fillId="0" borderId="17" xfId="0" applyNumberFormat="1" applyBorder="1"/>
    <xf numFmtId="0" fontId="0" fillId="0" borderId="12" xfId="0" applyFill="1" applyBorder="1"/>
    <xf numFmtId="1" fontId="0" fillId="0" borderId="18" xfId="0" applyNumberFormat="1" applyBorder="1"/>
    <xf numFmtId="0" fontId="0" fillId="0" borderId="35" xfId="0" applyBorder="1"/>
    <xf numFmtId="0" fontId="0" fillId="0" borderId="13" xfId="0" applyBorder="1"/>
    <xf numFmtId="2" fontId="0" fillId="0" borderId="0" xfId="0" applyNumberFormat="1" applyBorder="1"/>
    <xf numFmtId="0" fontId="0" fillId="0" borderId="43" xfId="0" applyBorder="1"/>
    <xf numFmtId="0" fontId="0" fillId="10" borderId="44" xfId="0" applyFill="1" applyBorder="1"/>
    <xf numFmtId="1" fontId="0" fillId="0" borderId="23" xfId="0" applyNumberFormat="1" applyBorder="1"/>
    <xf numFmtId="2" fontId="0" fillId="0" borderId="20" xfId="0" applyNumberFormat="1" applyBorder="1"/>
    <xf numFmtId="1" fontId="0" fillId="2" borderId="17" xfId="0" applyNumberFormat="1" applyFill="1" applyBorder="1"/>
    <xf numFmtId="1" fontId="0" fillId="2" borderId="12" xfId="0" applyNumberFormat="1" applyFill="1" applyBorder="1"/>
    <xf numFmtId="9" fontId="0" fillId="0" borderId="0" xfId="0" applyNumberFormat="1" applyBorder="1"/>
    <xf numFmtId="0" fontId="0" fillId="0" borderId="45" xfId="0" applyBorder="1"/>
    <xf numFmtId="0" fontId="0" fillId="0" borderId="46" xfId="0" applyBorder="1"/>
    <xf numFmtId="1" fontId="0" fillId="0" borderId="39" xfId="0" applyNumberFormat="1" applyBorder="1"/>
    <xf numFmtId="1" fontId="0" fillId="0" borderId="47" xfId="0" applyNumberFormat="1" applyBorder="1"/>
    <xf numFmtId="9" fontId="0" fillId="0" borderId="36" xfId="0" applyNumberFormat="1" applyBorder="1"/>
    <xf numFmtId="9" fontId="0" fillId="2" borderId="36" xfId="0" applyNumberFormat="1" applyFill="1" applyBorder="1"/>
    <xf numFmtId="9" fontId="0" fillId="0" borderId="34" xfId="0" applyNumberFormat="1" applyBorder="1"/>
    <xf numFmtId="1" fontId="0" fillId="2" borderId="20" xfId="0" applyNumberFormat="1" applyFill="1" applyBorder="1"/>
    <xf numFmtId="0" fontId="0" fillId="6" borderId="19" xfId="0" applyFill="1" applyBorder="1" applyAlignment="1">
      <alignment horizontal="center"/>
    </xf>
    <xf numFmtId="0" fontId="0" fillId="6" borderId="13" xfId="0" applyFill="1" applyBorder="1" applyAlignment="1">
      <alignment horizontal="center"/>
    </xf>
    <xf numFmtId="0" fontId="0" fillId="2" borderId="20" xfId="0" applyFill="1" applyBorder="1" applyAlignment="1">
      <alignment horizontal="center"/>
    </xf>
    <xf numFmtId="0" fontId="0" fillId="7" borderId="19" xfId="0" applyFill="1" applyBorder="1" applyAlignment="1">
      <alignment horizontal="center"/>
    </xf>
    <xf numFmtId="0" fontId="0" fillId="7" borderId="13" xfId="0" applyFill="1" applyBorder="1" applyAlignment="1">
      <alignment horizontal="center"/>
    </xf>
    <xf numFmtId="1" fontId="0" fillId="0" borderId="30" xfId="0" applyNumberFormat="1" applyBorder="1" applyAlignment="1">
      <alignment horizontal="center"/>
    </xf>
    <xf numFmtId="1" fontId="0" fillId="0" borderId="31" xfId="0" applyNumberFormat="1" applyBorder="1" applyAlignment="1">
      <alignment horizontal="center"/>
    </xf>
    <xf numFmtId="1" fontId="0" fillId="0" borderId="3" xfId="0" applyNumberFormat="1" applyBorder="1" applyAlignment="1">
      <alignment horizontal="center"/>
    </xf>
    <xf numFmtId="1" fontId="0" fillId="0" borderId="4" xfId="0" applyNumberFormat="1" applyBorder="1" applyAlignment="1">
      <alignment horizontal="center"/>
    </xf>
    <xf numFmtId="0" fontId="0" fillId="9" borderId="19" xfId="0" applyFill="1" applyBorder="1" applyAlignment="1">
      <alignment horizontal="center"/>
    </xf>
    <xf numFmtId="0" fontId="0" fillId="9" borderId="13" xfId="0" applyFill="1" applyBorder="1" applyAlignment="1">
      <alignment horizontal="center"/>
    </xf>
    <xf numFmtId="0" fontId="0" fillId="5" borderId="19" xfId="0" applyFill="1" applyBorder="1" applyAlignment="1">
      <alignment horizontal="center"/>
    </xf>
    <xf numFmtId="0" fontId="0" fillId="5" borderId="13" xfId="0" applyFill="1" applyBorder="1" applyAlignment="1">
      <alignment horizontal="center"/>
    </xf>
    <xf numFmtId="0" fontId="0" fillId="11" borderId="19" xfId="0" applyFill="1" applyBorder="1" applyAlignment="1">
      <alignment horizontal="center"/>
    </xf>
    <xf numFmtId="0" fontId="0" fillId="11" borderId="25" xfId="0" applyFill="1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1" fontId="0" fillId="2" borderId="3" xfId="0" applyNumberFormat="1" applyFill="1" applyBorder="1" applyAlignment="1">
      <alignment horizontal="center"/>
    </xf>
    <xf numFmtId="1" fontId="0" fillId="2" borderId="4" xfId="0" applyNumberFormat="1" applyFill="1" applyBorder="1" applyAlignment="1">
      <alignment horizontal="center"/>
    </xf>
    <xf numFmtId="1" fontId="0" fillId="0" borderId="5" xfId="0" applyNumberFormat="1" applyBorder="1" applyAlignment="1">
      <alignment horizontal="center"/>
    </xf>
    <xf numFmtId="1" fontId="0" fillId="0" borderId="6" xfId="0" applyNumberFormat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22" xfId="0" applyBorder="1" applyAlignment="1">
      <alignment horizontal="center"/>
    </xf>
    <xf numFmtId="1" fontId="0" fillId="0" borderId="5" xfId="0" applyNumberFormat="1" applyFill="1" applyBorder="1" applyAlignment="1">
      <alignment horizontal="center"/>
    </xf>
    <xf numFmtId="1" fontId="0" fillId="0" borderId="6" xfId="0" applyNumberFormat="1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12" borderId="0" xfId="0" applyFill="1" applyAlignment="1">
      <alignment horizontal="center"/>
    </xf>
    <xf numFmtId="0" fontId="0" fillId="10" borderId="19" xfId="0" applyFill="1" applyBorder="1" applyAlignment="1">
      <alignment horizontal="center"/>
    </xf>
    <xf numFmtId="0" fontId="0" fillId="10" borderId="13" xfId="0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7" borderId="29" xfId="0" applyFill="1" applyBorder="1" applyAlignment="1">
      <alignment horizontal="center"/>
    </xf>
    <xf numFmtId="0" fontId="0" fillId="7" borderId="27" xfId="0" applyFill="1" applyBorder="1" applyAlignment="1">
      <alignment horizontal="center"/>
    </xf>
    <xf numFmtId="0" fontId="0" fillId="12" borderId="29" xfId="0" applyFill="1" applyBorder="1" applyAlignment="1">
      <alignment horizontal="center"/>
    </xf>
    <xf numFmtId="0" fontId="0" fillId="12" borderId="28" xfId="0" applyFill="1" applyBorder="1" applyAlignment="1">
      <alignment horizontal="center"/>
    </xf>
    <xf numFmtId="0" fontId="0" fillId="7" borderId="26" xfId="0" applyFill="1" applyBorder="1" applyAlignment="1">
      <alignment horizontal="center"/>
    </xf>
    <xf numFmtId="0" fontId="0" fillId="12" borderId="3" xfId="0" applyFill="1" applyBorder="1" applyAlignment="1">
      <alignment horizontal="center"/>
    </xf>
    <xf numFmtId="0" fontId="0" fillId="12" borderId="0" xfId="0" applyFill="1" applyBorder="1" applyAlignment="1">
      <alignment horizontal="center"/>
    </xf>
    <xf numFmtId="0" fontId="0" fillId="0" borderId="40" xfId="0" applyBorder="1" applyAlignment="1">
      <alignment horizontal="center"/>
    </xf>
    <xf numFmtId="0" fontId="0" fillId="0" borderId="41" xfId="0" applyBorder="1" applyAlignment="1">
      <alignment horizontal="center"/>
    </xf>
    <xf numFmtId="0" fontId="0" fillId="0" borderId="42" xfId="0" applyBorder="1" applyAlignment="1">
      <alignment horizontal="center"/>
    </xf>
    <xf numFmtId="0" fontId="4" fillId="13" borderId="0" xfId="1"/>
    <xf numFmtId="0" fontId="3" fillId="14" borderId="7" xfId="2" applyBorder="1"/>
    <xf numFmtId="0" fontId="3" fillId="14" borderId="34" xfId="2" applyBorder="1"/>
    <xf numFmtId="0" fontId="3" fillId="14" borderId="36" xfId="2" applyBorder="1"/>
    <xf numFmtId="0" fontId="3" fillId="14" borderId="25" xfId="2" applyBorder="1"/>
    <xf numFmtId="0" fontId="3" fillId="14" borderId="11" xfId="2" applyBorder="1"/>
    <xf numFmtId="1" fontId="3" fillId="14" borderId="20" xfId="2" applyNumberFormat="1" applyBorder="1"/>
    <xf numFmtId="1" fontId="3" fillId="14" borderId="14" xfId="2" applyNumberFormat="1" applyBorder="1"/>
    <xf numFmtId="0" fontId="3" fillId="15" borderId="7" xfId="3" applyBorder="1"/>
    <xf numFmtId="9" fontId="3" fillId="15" borderId="9" xfId="3" applyNumberFormat="1" applyBorder="1"/>
    <xf numFmtId="1" fontId="3" fillId="15" borderId="11" xfId="3" applyNumberFormat="1" applyBorder="1"/>
    <xf numFmtId="0" fontId="0" fillId="3" borderId="2" xfId="0" applyFill="1" applyBorder="1"/>
    <xf numFmtId="0" fontId="0" fillId="4" borderId="2" xfId="0" applyFill="1" applyBorder="1"/>
    <xf numFmtId="1" fontId="0" fillId="0" borderId="2" xfId="0" applyNumberFormat="1" applyBorder="1"/>
    <xf numFmtId="2" fontId="0" fillId="0" borderId="2" xfId="0" applyNumberFormat="1" applyBorder="1"/>
    <xf numFmtId="0" fontId="0" fillId="0" borderId="2" xfId="0" applyBorder="1" applyAlignment="1">
      <alignment horizontal="center" wrapText="1"/>
    </xf>
  </cellXfs>
  <cellStyles count="4">
    <cellStyle name="20% - Accent2" xfId="2" builtinId="34"/>
    <cellStyle name="40% - Accent2" xfId="3" builtinId="35"/>
    <cellStyle name="Good" xfId="1" builtinId="2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7" tint="0.79998168889431442"/>
  </sheetPr>
  <dimension ref="A1:Q20"/>
  <sheetViews>
    <sheetView tabSelected="1" workbookViewId="0">
      <selection activeCell="O9" sqref="O9:Q11"/>
    </sheetView>
  </sheetViews>
  <sheetFormatPr defaultRowHeight="14.5" x14ac:dyDescent="0.35"/>
  <cols>
    <col min="2" max="2" width="26.1796875" customWidth="1"/>
  </cols>
  <sheetData>
    <row r="1" spans="1:17" x14ac:dyDescent="0.35">
      <c r="A1" t="s">
        <v>90</v>
      </c>
      <c r="B1" s="4" t="s">
        <v>7</v>
      </c>
    </row>
    <row r="2" spans="1:17" x14ac:dyDescent="0.35">
      <c r="B2" t="s">
        <v>3</v>
      </c>
      <c r="C2" s="1">
        <v>0.1</v>
      </c>
    </row>
    <row r="3" spans="1:17" x14ac:dyDescent="0.35">
      <c r="B3" s="3" t="s">
        <v>0</v>
      </c>
      <c r="C3" s="3">
        <v>0</v>
      </c>
      <c r="D3" s="3">
        <v>1</v>
      </c>
      <c r="E3" s="3">
        <v>2</v>
      </c>
      <c r="F3" s="3">
        <v>3</v>
      </c>
      <c r="G3" s="3">
        <v>4</v>
      </c>
      <c r="H3" s="3">
        <v>5</v>
      </c>
      <c r="I3" s="3">
        <v>6</v>
      </c>
      <c r="J3" s="3">
        <v>7</v>
      </c>
      <c r="K3" s="3">
        <v>8</v>
      </c>
      <c r="L3" s="3">
        <v>9</v>
      </c>
      <c r="M3" s="3">
        <v>10</v>
      </c>
      <c r="O3" s="165" t="s">
        <v>84</v>
      </c>
      <c r="P3" s="165"/>
      <c r="Q3" s="165"/>
    </row>
    <row r="4" spans="1:17" x14ac:dyDescent="0.35">
      <c r="B4" t="s">
        <v>5</v>
      </c>
      <c r="D4" s="70">
        <v>8425.375</v>
      </c>
      <c r="E4" s="70">
        <v>9155.8705312500006</v>
      </c>
      <c r="F4" s="70">
        <v>9954.8997912421873</v>
      </c>
      <c r="G4" s="70">
        <v>10829.345464573142</v>
      </c>
      <c r="H4" s="70">
        <v>11786.818298682529</v>
      </c>
      <c r="I4" s="70">
        <v>12835.73693772954</v>
      </c>
      <c r="J4" s="70">
        <v>13985.41671616309</v>
      </c>
      <c r="K4" s="70">
        <v>15246.168432101515</v>
      </c>
      <c r="L4" s="70">
        <v>16629.408237801013</v>
      </c>
      <c r="M4" s="70">
        <v>18147.77991518296</v>
      </c>
      <c r="O4" s="165"/>
      <c r="P4" s="165"/>
      <c r="Q4" s="165"/>
    </row>
    <row r="5" spans="1:17" x14ac:dyDescent="0.35">
      <c r="B5" t="s">
        <v>6</v>
      </c>
      <c r="C5">
        <v>-1150</v>
      </c>
      <c r="D5" s="13">
        <v>-6924.3537500000002</v>
      </c>
      <c r="E5" s="13">
        <v>-7457.1555128125001</v>
      </c>
      <c r="F5" s="13">
        <v>-8038.1031509330496</v>
      </c>
      <c r="G5" s="13">
        <v>-8035.1590060108201</v>
      </c>
      <c r="H5" s="13">
        <v>-8717.6920197643103</v>
      </c>
      <c r="I5" s="13">
        <v>-9464.1378194877507</v>
      </c>
      <c r="J5" s="13">
        <v>-10280.960393257301</v>
      </c>
      <c r="K5" s="13">
        <v>-11175.313537689</v>
      </c>
      <c r="L5" s="13">
        <v>-12155.1170423984</v>
      </c>
      <c r="M5" s="39">
        <v>-13029.1414659934</v>
      </c>
      <c r="O5" s="165"/>
      <c r="P5" s="165"/>
      <c r="Q5" s="165"/>
    </row>
    <row r="6" spans="1:17" x14ac:dyDescent="0.35">
      <c r="B6" t="s">
        <v>1</v>
      </c>
      <c r="C6" s="2">
        <f>C4+C5</f>
        <v>-1150</v>
      </c>
      <c r="D6" s="70">
        <f t="shared" ref="D6" si="0">D4+D5</f>
        <v>1501.0212499999998</v>
      </c>
      <c r="E6" s="70">
        <f t="shared" ref="E6" si="1">E4+E5</f>
        <v>1698.7150184375005</v>
      </c>
      <c r="F6" s="70">
        <f t="shared" ref="F6" si="2">F4+F5</f>
        <v>1916.7966403091377</v>
      </c>
      <c r="G6" s="70">
        <f t="shared" ref="G6" si="3">G4+G5</f>
        <v>2794.1864585623216</v>
      </c>
      <c r="H6" s="70">
        <f t="shared" ref="H6" si="4">H4+H5</f>
        <v>3069.1262789182183</v>
      </c>
      <c r="I6" s="70">
        <f t="shared" ref="I6" si="5">I4+I5</f>
        <v>3371.5991182417893</v>
      </c>
      <c r="J6" s="70">
        <f t="shared" ref="J6" si="6">J4+J5</f>
        <v>3704.4563229057894</v>
      </c>
      <c r="K6" s="70">
        <f t="shared" ref="K6" si="7">K4+K5</f>
        <v>4070.8548944125141</v>
      </c>
      <c r="L6" s="70">
        <f t="shared" ref="L6" si="8">L4+L5</f>
        <v>4474.2911954026131</v>
      </c>
      <c r="M6" s="70">
        <f t="shared" ref="M6" si="9">M4+M5</f>
        <v>5118.6384491895606</v>
      </c>
    </row>
    <row r="7" spans="1:17" x14ac:dyDescent="0.35">
      <c r="B7" t="s">
        <v>2</v>
      </c>
      <c r="D7" s="71">
        <v>80</v>
      </c>
      <c r="E7" s="71">
        <v>80</v>
      </c>
      <c r="F7" s="71">
        <v>80</v>
      </c>
      <c r="G7" s="71">
        <v>80</v>
      </c>
      <c r="H7" s="71">
        <v>80</v>
      </c>
      <c r="I7" s="71">
        <v>80</v>
      </c>
      <c r="J7" s="71">
        <v>80</v>
      </c>
      <c r="K7" s="71">
        <v>80</v>
      </c>
      <c r="L7" s="71">
        <v>80</v>
      </c>
      <c r="M7" s="71">
        <v>80</v>
      </c>
    </row>
    <row r="8" spans="1:17" ht="15" thickBot="1" x14ac:dyDescent="0.4">
      <c r="B8" t="s">
        <v>87</v>
      </c>
      <c r="C8" s="12"/>
      <c r="D8" s="13">
        <f>D6+D7</f>
        <v>1581.0212499999998</v>
      </c>
      <c r="E8" s="13">
        <f t="shared" ref="E8:M8" si="10">E6+E7</f>
        <v>1778.7150184375005</v>
      </c>
      <c r="F8" s="13">
        <f t="shared" si="10"/>
        <v>1996.7966403091377</v>
      </c>
      <c r="G8" s="13">
        <f t="shared" si="10"/>
        <v>2874.1864585623216</v>
      </c>
      <c r="H8" s="13">
        <f t="shared" si="10"/>
        <v>3149.1262789182183</v>
      </c>
      <c r="I8" s="13">
        <f t="shared" si="10"/>
        <v>3451.5991182417893</v>
      </c>
      <c r="J8" s="13">
        <f t="shared" si="10"/>
        <v>3784.4563229057894</v>
      </c>
      <c r="K8" s="13">
        <f t="shared" si="10"/>
        <v>4150.8548944125141</v>
      </c>
      <c r="L8" s="13">
        <f t="shared" si="10"/>
        <v>4554.2911954026131</v>
      </c>
      <c r="M8" s="13">
        <f t="shared" si="10"/>
        <v>5198.6384491895606</v>
      </c>
    </row>
    <row r="9" spans="1:17" ht="15" customHeight="1" thickBot="1" x14ac:dyDescent="0.4">
      <c r="B9" t="s">
        <v>4</v>
      </c>
      <c r="C9" s="73"/>
      <c r="D9" s="74">
        <f>D8*(1-$C$2)</f>
        <v>1422.9191249999999</v>
      </c>
      <c r="E9" s="74">
        <f t="shared" ref="E9:M9" si="11">E8*(1-$C$2)</f>
        <v>1600.8435165937506</v>
      </c>
      <c r="F9" s="74">
        <f t="shared" si="11"/>
        <v>1797.116976278224</v>
      </c>
      <c r="G9" s="74">
        <f t="shared" si="11"/>
        <v>2586.7678127060894</v>
      </c>
      <c r="H9" s="74">
        <f t="shared" si="11"/>
        <v>2834.2136510263967</v>
      </c>
      <c r="I9" s="74">
        <f t="shared" si="11"/>
        <v>3106.4392064176104</v>
      </c>
      <c r="J9" s="74">
        <f t="shared" si="11"/>
        <v>3406.0106906152105</v>
      </c>
      <c r="K9" s="74">
        <f t="shared" si="11"/>
        <v>3735.7694049712627</v>
      </c>
      <c r="L9" s="74">
        <f t="shared" si="11"/>
        <v>4098.862075862352</v>
      </c>
      <c r="M9" s="75">
        <f t="shared" si="11"/>
        <v>4678.7746042706049</v>
      </c>
      <c r="O9" s="165" t="s">
        <v>89</v>
      </c>
      <c r="P9" s="165"/>
      <c r="Q9" s="165"/>
    </row>
    <row r="10" spans="1:17" x14ac:dyDescent="0.35">
      <c r="O10" s="165"/>
      <c r="P10" s="165"/>
      <c r="Q10" s="165"/>
    </row>
    <row r="11" spans="1:17" x14ac:dyDescent="0.35">
      <c r="O11" s="165"/>
      <c r="P11" s="165"/>
      <c r="Q11" s="165"/>
    </row>
    <row r="12" spans="1:17" x14ac:dyDescent="0.35">
      <c r="B12" s="4" t="s">
        <v>31</v>
      </c>
    </row>
    <row r="13" spans="1:17" x14ac:dyDescent="0.35">
      <c r="B13" t="s">
        <v>3</v>
      </c>
      <c r="C13" s="1">
        <v>0.1</v>
      </c>
    </row>
    <row r="14" spans="1:17" x14ac:dyDescent="0.35">
      <c r="B14" s="3" t="s">
        <v>0</v>
      </c>
      <c r="C14" s="3">
        <v>0</v>
      </c>
      <c r="D14" s="3">
        <v>1</v>
      </c>
      <c r="E14" s="3">
        <v>2</v>
      </c>
      <c r="F14" s="3">
        <v>3</v>
      </c>
      <c r="G14" s="3">
        <v>4</v>
      </c>
      <c r="H14" s="3">
        <v>5</v>
      </c>
      <c r="I14" s="3">
        <v>6</v>
      </c>
      <c r="J14" s="3">
        <v>7</v>
      </c>
      <c r="K14" s="3">
        <v>8</v>
      </c>
      <c r="L14" s="3">
        <v>9</v>
      </c>
      <c r="M14" s="3">
        <v>10</v>
      </c>
    </row>
    <row r="15" spans="1:17" x14ac:dyDescent="0.35">
      <c r="B15" t="s">
        <v>5</v>
      </c>
      <c r="D15" s="70">
        <v>8084.4749999999995</v>
      </c>
      <c r="E15" s="13">
        <v>8716.1671012499992</v>
      </c>
      <c r="F15" s="70">
        <v>9399.0262212511861</v>
      </c>
      <c r="G15" s="70">
        <v>10137.343311396095</v>
      </c>
      <c r="H15" s="13">
        <v>10935.780603586623</v>
      </c>
      <c r="I15" s="70">
        <v>11799.404598201332</v>
      </c>
      <c r="J15" s="70">
        <v>12733.722046059118</v>
      </c>
      <c r="K15" s="70">
        <v>13744.719200603156</v>
      </c>
      <c r="L15" s="70">
        <v>14838.904642325972</v>
      </c>
      <c r="M15" s="70">
        <v>16023.356005684103</v>
      </c>
      <c r="N15" s="12"/>
    </row>
    <row r="16" spans="1:17" ht="15" thickBot="1" x14ac:dyDescent="0.4">
      <c r="B16" t="s">
        <v>6</v>
      </c>
      <c r="C16">
        <v>-150</v>
      </c>
      <c r="D16" s="13">
        <v>-6556.7827500000003</v>
      </c>
      <c r="E16" s="13">
        <v>-7011.1958461124996</v>
      </c>
      <c r="F16" s="13">
        <v>-7500.92576607926</v>
      </c>
      <c r="G16" s="13">
        <v>-8028.8898644125902</v>
      </c>
      <c r="H16" s="13">
        <v>-8598.2568607191406</v>
      </c>
      <c r="I16" s="13">
        <v>-8556.4032316300509</v>
      </c>
      <c r="J16" s="13">
        <v>-9209.3604393168407</v>
      </c>
      <c r="K16" s="13">
        <v>-9914.8211414215803</v>
      </c>
      <c r="L16" s="13">
        <v>-10677.2021070097</v>
      </c>
      <c r="M16" s="38">
        <v>-11501.3055024405</v>
      </c>
    </row>
    <row r="17" spans="2:13" x14ac:dyDescent="0.35">
      <c r="B17" t="s">
        <v>1</v>
      </c>
      <c r="C17" s="2"/>
      <c r="D17" s="70">
        <f>D15+D16</f>
        <v>1527.6922499999991</v>
      </c>
      <c r="E17" s="70">
        <f t="shared" ref="E17:M17" si="12">E15+E16</f>
        <v>1704.9712551374996</v>
      </c>
      <c r="F17" s="70">
        <f t="shared" si="12"/>
        <v>1898.1004551719261</v>
      </c>
      <c r="G17" s="70">
        <f t="shared" si="12"/>
        <v>2108.4534469835044</v>
      </c>
      <c r="H17" s="70">
        <f t="shared" si="12"/>
        <v>2337.5237428674827</v>
      </c>
      <c r="I17" s="70">
        <f t="shared" si="12"/>
        <v>3243.0013665712813</v>
      </c>
      <c r="J17" s="70">
        <f t="shared" si="12"/>
        <v>3524.3616067422772</v>
      </c>
      <c r="K17" s="70">
        <f t="shared" si="12"/>
        <v>3829.8980591815762</v>
      </c>
      <c r="L17" s="70">
        <f t="shared" si="12"/>
        <v>4161.7025353162717</v>
      </c>
      <c r="M17" s="70">
        <f t="shared" si="12"/>
        <v>4522.0505032436031</v>
      </c>
    </row>
    <row r="18" spans="2:13" x14ac:dyDescent="0.35">
      <c r="B18" t="s">
        <v>2</v>
      </c>
      <c r="D18" s="71">
        <v>80</v>
      </c>
      <c r="E18" s="71">
        <v>80</v>
      </c>
      <c r="F18" s="71">
        <v>80</v>
      </c>
      <c r="G18" s="71">
        <v>80</v>
      </c>
      <c r="H18" s="71">
        <v>80</v>
      </c>
      <c r="I18" s="71">
        <v>80</v>
      </c>
      <c r="J18" s="71">
        <v>80</v>
      </c>
      <c r="K18" s="71">
        <v>80</v>
      </c>
      <c r="L18" s="71">
        <v>80</v>
      </c>
      <c r="M18" s="71">
        <v>80</v>
      </c>
    </row>
    <row r="19" spans="2:13" ht="15" thickBot="1" x14ac:dyDescent="0.4">
      <c r="B19" t="s">
        <v>87</v>
      </c>
      <c r="D19" s="72">
        <f>D17+D18</f>
        <v>1607.6922499999991</v>
      </c>
      <c r="E19" s="72">
        <f t="shared" ref="E19:M19" si="13">E17+E18</f>
        <v>1784.9712551374996</v>
      </c>
      <c r="F19" s="72">
        <f t="shared" si="13"/>
        <v>1978.1004551719261</v>
      </c>
      <c r="G19" s="72">
        <f t="shared" si="13"/>
        <v>2188.4534469835044</v>
      </c>
      <c r="H19" s="72">
        <f t="shared" si="13"/>
        <v>2417.5237428674827</v>
      </c>
      <c r="I19" s="72">
        <f t="shared" si="13"/>
        <v>3323.0013665712813</v>
      </c>
      <c r="J19" s="72">
        <f t="shared" si="13"/>
        <v>3604.3616067422772</v>
      </c>
      <c r="K19" s="72">
        <f t="shared" si="13"/>
        <v>3909.8980591815762</v>
      </c>
      <c r="L19" s="72">
        <f t="shared" si="13"/>
        <v>4241.7025353162717</v>
      </c>
      <c r="M19" s="72">
        <f t="shared" si="13"/>
        <v>4602.0505032436031</v>
      </c>
    </row>
    <row r="20" spans="2:13" ht="15" thickBot="1" x14ac:dyDescent="0.4">
      <c r="B20" t="s">
        <v>88</v>
      </c>
      <c r="C20" s="73"/>
      <c r="D20" s="74">
        <f>D19*(1-C13)</f>
        <v>1446.9230249999994</v>
      </c>
      <c r="E20" s="74">
        <f t="shared" ref="E20:M20" si="14">E19*(1-D13)</f>
        <v>1784.9712551374996</v>
      </c>
      <c r="F20" s="74">
        <f t="shared" si="14"/>
        <v>1978.1004551719261</v>
      </c>
      <c r="G20" s="74">
        <f t="shared" si="14"/>
        <v>2188.4534469835044</v>
      </c>
      <c r="H20" s="74">
        <f t="shared" si="14"/>
        <v>2417.5237428674827</v>
      </c>
      <c r="I20" s="74">
        <f t="shared" si="14"/>
        <v>3323.0013665712813</v>
      </c>
      <c r="J20" s="74">
        <f t="shared" si="14"/>
        <v>3604.3616067422772</v>
      </c>
      <c r="K20" s="74">
        <f t="shared" si="14"/>
        <v>3909.8980591815762</v>
      </c>
      <c r="L20" s="74">
        <f t="shared" si="14"/>
        <v>4241.7025353162717</v>
      </c>
      <c r="M20" s="75">
        <f t="shared" si="14"/>
        <v>4602.0505032436031</v>
      </c>
    </row>
  </sheetData>
  <mergeCells count="2">
    <mergeCell ref="O3:Q5"/>
    <mergeCell ref="O9:Q11"/>
  </mergeCells>
  <pageMargins left="0.7" right="0.7" top="0.75" bottom="0.75" header="0.3" footer="0.3"/>
  <pageSetup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7A03AD-FD86-473E-893E-97E249F0BFE1}">
  <sheetPr>
    <tabColor theme="7" tint="0.79998168889431442"/>
  </sheetPr>
  <dimension ref="A1:Q56"/>
  <sheetViews>
    <sheetView topLeftCell="A36" workbookViewId="0">
      <selection activeCell="B5" sqref="B5:E16"/>
    </sheetView>
  </sheetViews>
  <sheetFormatPr defaultRowHeight="14.5" x14ac:dyDescent="0.35"/>
  <cols>
    <col min="2" max="2" width="26.54296875" customWidth="1"/>
    <col min="3" max="3" width="15.81640625" customWidth="1"/>
    <col min="4" max="4" width="10.36328125" customWidth="1"/>
    <col min="5" max="5" width="18.81640625" customWidth="1"/>
    <col min="6" max="6" width="14.1796875" customWidth="1"/>
    <col min="7" max="7" width="14.36328125" customWidth="1"/>
    <col min="8" max="8" width="8.7265625" customWidth="1"/>
    <col min="12" max="12" width="27.08984375" customWidth="1"/>
    <col min="13" max="13" width="12.81640625" customWidth="1"/>
    <col min="14" max="14" width="13.6328125" customWidth="1"/>
    <col min="15" max="15" width="16.54296875" customWidth="1"/>
    <col min="17" max="17" width="14.36328125" customWidth="1"/>
  </cols>
  <sheetData>
    <row r="1" spans="1:17" x14ac:dyDescent="0.35">
      <c r="B1" s="4" t="s">
        <v>7</v>
      </c>
      <c r="K1" s="4" t="s">
        <v>31</v>
      </c>
      <c r="L1" s="4"/>
    </row>
    <row r="2" spans="1:17" x14ac:dyDescent="0.35">
      <c r="B2" s="21" t="s">
        <v>25</v>
      </c>
      <c r="K2" t="s">
        <v>32</v>
      </c>
    </row>
    <row r="3" spans="1:17" ht="15" thickBot="1" x14ac:dyDescent="0.4">
      <c r="A3" t="s">
        <v>24</v>
      </c>
      <c r="B3" s="1">
        <v>0.05</v>
      </c>
      <c r="C3" s="1">
        <v>0.1</v>
      </c>
      <c r="E3" t="s">
        <v>13</v>
      </c>
      <c r="F3" s="5">
        <v>1.4999999999999999E-2</v>
      </c>
      <c r="K3" t="s">
        <v>24</v>
      </c>
      <c r="L3" s="1">
        <v>0.05</v>
      </c>
      <c r="M3" s="1">
        <v>0.08</v>
      </c>
      <c r="O3" t="s">
        <v>13</v>
      </c>
      <c r="P3" s="5">
        <v>1.4999999999999999E-2</v>
      </c>
    </row>
    <row r="4" spans="1:17" ht="15" thickBot="1" x14ac:dyDescent="0.4">
      <c r="B4" t="s">
        <v>8</v>
      </c>
      <c r="L4" s="25" t="s">
        <v>9</v>
      </c>
      <c r="M4" s="25" t="s">
        <v>10</v>
      </c>
      <c r="N4" s="23" t="s">
        <v>11</v>
      </c>
      <c r="O4" s="19" t="s">
        <v>50</v>
      </c>
      <c r="Q4" s="29" t="s">
        <v>12</v>
      </c>
    </row>
    <row r="5" spans="1:17" ht="15.5" thickTop="1" thickBot="1" x14ac:dyDescent="0.4">
      <c r="B5" s="3" t="s">
        <v>9</v>
      </c>
      <c r="C5" s="3" t="s">
        <v>10</v>
      </c>
      <c r="D5" s="161" t="s">
        <v>11</v>
      </c>
      <c r="E5" s="162" t="s">
        <v>50</v>
      </c>
      <c r="G5" s="29" t="s">
        <v>12</v>
      </c>
      <c r="K5" t="s">
        <v>26</v>
      </c>
      <c r="L5" s="6">
        <v>45</v>
      </c>
      <c r="M5" s="9">
        <v>30</v>
      </c>
      <c r="N5" s="13">
        <f>M5+L5</f>
        <v>75</v>
      </c>
      <c r="O5" s="17">
        <v>100</v>
      </c>
      <c r="Q5" s="17"/>
    </row>
    <row r="6" spans="1:17" x14ac:dyDescent="0.35">
      <c r="A6" t="s">
        <v>26</v>
      </c>
      <c r="B6" s="163">
        <v>45</v>
      </c>
      <c r="C6" s="3">
        <v>30</v>
      </c>
      <c r="D6" s="163">
        <f>B6+C6</f>
        <v>75</v>
      </c>
      <c r="E6" s="164">
        <v>100</v>
      </c>
      <c r="G6" s="20"/>
      <c r="K6" t="s">
        <v>14</v>
      </c>
      <c r="L6" s="6">
        <f>L5*(1+$L$3)</f>
        <v>47.25</v>
      </c>
      <c r="M6" s="9">
        <f>M5*(1+$M$3)</f>
        <v>32.400000000000006</v>
      </c>
      <c r="N6" s="13">
        <f t="shared" ref="N6:N15" si="0">M6+L6</f>
        <v>79.650000000000006</v>
      </c>
      <c r="O6" s="17">
        <f>O5*(1+$F$3)</f>
        <v>101.49999999999999</v>
      </c>
      <c r="Q6" s="17">
        <f t="shared" ref="Q6:Q15" si="1">O6*N6</f>
        <v>8084.4749999999995</v>
      </c>
    </row>
    <row r="7" spans="1:17" x14ac:dyDescent="0.35">
      <c r="A7" t="s">
        <v>14</v>
      </c>
      <c r="B7" s="163">
        <f>B6*(1+$B$3)</f>
        <v>47.25</v>
      </c>
      <c r="C7" s="163">
        <f t="shared" ref="C7:C16" si="2">C6*(1+$C$3)</f>
        <v>33</v>
      </c>
      <c r="D7" s="163">
        <f t="shared" ref="D7:D16" si="3">B7+C7</f>
        <v>80.25</v>
      </c>
      <c r="E7" s="164">
        <f>E6*(1+$F$3)</f>
        <v>101.49999999999999</v>
      </c>
      <c r="G7" s="17">
        <f>D7*E7</f>
        <v>8145.3749999999991</v>
      </c>
      <c r="K7" t="s">
        <v>15</v>
      </c>
      <c r="L7" s="6">
        <f>L6*(1+$L$3)</f>
        <v>49.612500000000004</v>
      </c>
      <c r="M7" s="9">
        <f>M6*(1+$M$3)</f>
        <v>34.992000000000012</v>
      </c>
      <c r="N7" s="13">
        <f t="shared" si="0"/>
        <v>84.604500000000016</v>
      </c>
      <c r="O7" s="17">
        <f t="shared" ref="O7:O15" si="4">O6*(1+$F$3)</f>
        <v>103.02249999999998</v>
      </c>
      <c r="Q7" s="17">
        <f t="shared" si="1"/>
        <v>8716.1671012499992</v>
      </c>
    </row>
    <row r="8" spans="1:17" x14ac:dyDescent="0.35">
      <c r="A8" t="s">
        <v>15</v>
      </c>
      <c r="B8" s="163">
        <f t="shared" ref="B8:B16" si="5">B7*(1+$B$3)</f>
        <v>49.612500000000004</v>
      </c>
      <c r="C8" s="163">
        <f t="shared" si="2"/>
        <v>36.300000000000004</v>
      </c>
      <c r="D8" s="163">
        <f t="shared" si="3"/>
        <v>85.912500000000009</v>
      </c>
      <c r="E8" s="164">
        <f t="shared" ref="E8:E16" si="6">E7*(1+$F$3)</f>
        <v>103.02249999999998</v>
      </c>
      <c r="G8" s="17">
        <f t="shared" ref="G8:G16" si="7">D8*E8</f>
        <v>8850.9205312499998</v>
      </c>
      <c r="K8" t="s">
        <v>16</v>
      </c>
      <c r="L8" s="6">
        <f t="shared" ref="L8:L15" si="8">L7*(1+$L$3)</f>
        <v>52.093125000000008</v>
      </c>
      <c r="M8" s="9">
        <f t="shared" ref="M8:M15" si="9">M7*(1+$M$3)</f>
        <v>37.791360000000012</v>
      </c>
      <c r="N8" s="13">
        <f t="shared" si="0"/>
        <v>89.884485000000012</v>
      </c>
      <c r="O8" s="17">
        <f t="shared" si="4"/>
        <v>104.56783749999997</v>
      </c>
      <c r="Q8" s="17">
        <f t="shared" si="1"/>
        <v>9399.0262212511861</v>
      </c>
    </row>
    <row r="9" spans="1:17" x14ac:dyDescent="0.35">
      <c r="A9" t="s">
        <v>16</v>
      </c>
      <c r="B9" s="163">
        <f t="shared" si="5"/>
        <v>52.093125000000008</v>
      </c>
      <c r="C9" s="163">
        <f t="shared" si="2"/>
        <v>39.930000000000007</v>
      </c>
      <c r="D9" s="163">
        <f t="shared" si="3"/>
        <v>92.023125000000022</v>
      </c>
      <c r="E9" s="164">
        <f t="shared" si="6"/>
        <v>104.56783749999997</v>
      </c>
      <c r="G9" s="17">
        <f t="shared" si="7"/>
        <v>9622.6591812421866</v>
      </c>
      <c r="K9" t="s">
        <v>17</v>
      </c>
      <c r="L9" s="6">
        <f t="shared" si="8"/>
        <v>54.697781250000013</v>
      </c>
      <c r="M9" s="9">
        <f t="shared" si="9"/>
        <v>40.814668800000014</v>
      </c>
      <c r="N9" s="13">
        <f t="shared" si="0"/>
        <v>95.512450050000027</v>
      </c>
      <c r="O9" s="17">
        <f t="shared" si="4"/>
        <v>106.13635506249996</v>
      </c>
      <c r="Q9" s="17">
        <f t="shared" si="1"/>
        <v>10137.343311396095</v>
      </c>
    </row>
    <row r="10" spans="1:17" x14ac:dyDescent="0.35">
      <c r="A10" t="s">
        <v>17</v>
      </c>
      <c r="B10" s="163">
        <f t="shared" si="5"/>
        <v>54.697781250000013</v>
      </c>
      <c r="C10" s="163">
        <f t="shared" si="2"/>
        <v>43.923000000000009</v>
      </c>
      <c r="D10" s="163">
        <f t="shared" si="3"/>
        <v>98.620781250000022</v>
      </c>
      <c r="E10" s="164">
        <f t="shared" si="6"/>
        <v>106.13635506249996</v>
      </c>
      <c r="G10" s="17">
        <f t="shared" si="7"/>
        <v>10467.250255291141</v>
      </c>
      <c r="K10" t="s">
        <v>18</v>
      </c>
      <c r="L10" s="6">
        <f t="shared" si="8"/>
        <v>57.432670312500015</v>
      </c>
      <c r="M10" s="9">
        <f t="shared" si="9"/>
        <v>44.079842304000017</v>
      </c>
      <c r="N10" s="13">
        <f t="shared" si="0"/>
        <v>101.51251261650003</v>
      </c>
      <c r="O10" s="17">
        <f t="shared" si="4"/>
        <v>107.72840038843745</v>
      </c>
      <c r="Q10" s="17">
        <f t="shared" si="1"/>
        <v>10935.780603586623</v>
      </c>
    </row>
    <row r="11" spans="1:17" x14ac:dyDescent="0.35">
      <c r="A11" t="s">
        <v>18</v>
      </c>
      <c r="B11" s="163">
        <f t="shared" si="5"/>
        <v>57.432670312500015</v>
      </c>
      <c r="C11" s="163">
        <f t="shared" si="2"/>
        <v>48.315300000000015</v>
      </c>
      <c r="D11" s="163">
        <f t="shared" si="3"/>
        <v>105.74797031250003</v>
      </c>
      <c r="E11" s="164">
        <f t="shared" si="6"/>
        <v>107.72840038843745</v>
      </c>
      <c r="G11" s="17">
        <f t="shared" si="7"/>
        <v>11392.0596860896</v>
      </c>
      <c r="K11" t="s">
        <v>19</v>
      </c>
      <c r="L11" s="6">
        <f t="shared" si="8"/>
        <v>60.304303828125022</v>
      </c>
      <c r="M11" s="9">
        <f t="shared" si="9"/>
        <v>47.60622968832002</v>
      </c>
      <c r="N11" s="13">
        <f t="shared" si="0"/>
        <v>107.91053351644504</v>
      </c>
      <c r="O11" s="17">
        <f t="shared" si="4"/>
        <v>109.344326394264</v>
      </c>
      <c r="Q11" s="17">
        <f t="shared" si="1"/>
        <v>11799.404598201332</v>
      </c>
    </row>
    <row r="12" spans="1:17" x14ac:dyDescent="0.35">
      <c r="A12" t="s">
        <v>19</v>
      </c>
      <c r="B12" s="163">
        <f t="shared" si="5"/>
        <v>60.304303828125022</v>
      </c>
      <c r="C12" s="163">
        <f t="shared" si="2"/>
        <v>53.146830000000023</v>
      </c>
      <c r="D12" s="163">
        <f t="shared" si="3"/>
        <v>113.45113382812505</v>
      </c>
      <c r="E12" s="164">
        <f t="shared" si="6"/>
        <v>109.344326394264</v>
      </c>
      <c r="G12" s="17">
        <f t="shared" si="7"/>
        <v>12405.237807101832</v>
      </c>
      <c r="K12" t="s">
        <v>20</v>
      </c>
      <c r="L12" s="6">
        <f t="shared" si="8"/>
        <v>63.319519019531278</v>
      </c>
      <c r="M12" s="9">
        <f t="shared" si="9"/>
        <v>51.414728063385624</v>
      </c>
      <c r="N12" s="13">
        <f t="shared" si="0"/>
        <v>114.73424708291691</v>
      </c>
      <c r="O12" s="17">
        <f t="shared" si="4"/>
        <v>110.98449129017796</v>
      </c>
      <c r="Q12" s="17">
        <f t="shared" si="1"/>
        <v>12733.722046059118</v>
      </c>
    </row>
    <row r="13" spans="1:17" x14ac:dyDescent="0.35">
      <c r="A13" t="s">
        <v>20</v>
      </c>
      <c r="B13" s="163">
        <f t="shared" si="5"/>
        <v>63.319519019531278</v>
      </c>
      <c r="C13" s="163">
        <f t="shared" si="2"/>
        <v>58.461513000000032</v>
      </c>
      <c r="D13" s="163">
        <f t="shared" si="3"/>
        <v>121.78103201953131</v>
      </c>
      <c r="E13" s="164">
        <f t="shared" si="6"/>
        <v>110.98449129017796</v>
      </c>
      <c r="G13" s="17">
        <f t="shared" si="7"/>
        <v>13515.805887480556</v>
      </c>
      <c r="K13" t="s">
        <v>21</v>
      </c>
      <c r="L13" s="6">
        <f t="shared" si="8"/>
        <v>66.485494970507844</v>
      </c>
      <c r="M13" s="9">
        <f t="shared" si="9"/>
        <v>55.52790630845648</v>
      </c>
      <c r="N13" s="13">
        <f t="shared" si="0"/>
        <v>122.01340127896432</v>
      </c>
      <c r="O13" s="17">
        <f t="shared" si="4"/>
        <v>112.64925865953062</v>
      </c>
      <c r="Q13" s="17">
        <f t="shared" si="1"/>
        <v>13744.719200603156</v>
      </c>
    </row>
    <row r="14" spans="1:17" x14ac:dyDescent="0.35">
      <c r="A14" t="s">
        <v>21</v>
      </c>
      <c r="B14" s="163">
        <f t="shared" si="5"/>
        <v>66.485494970507844</v>
      </c>
      <c r="C14" s="163">
        <f t="shared" si="2"/>
        <v>64.307664300000042</v>
      </c>
      <c r="D14" s="163">
        <f t="shared" si="3"/>
        <v>130.79315927050789</v>
      </c>
      <c r="E14" s="164">
        <f t="shared" si="6"/>
        <v>112.64925865953062</v>
      </c>
      <c r="G14" s="17">
        <f t="shared" si="7"/>
        <v>14733.752429560627</v>
      </c>
      <c r="K14" t="s">
        <v>22</v>
      </c>
      <c r="L14" s="6">
        <f t="shared" si="8"/>
        <v>69.809769719033241</v>
      </c>
      <c r="M14" s="9">
        <f t="shared" si="9"/>
        <v>59.970138813133005</v>
      </c>
      <c r="N14" s="13">
        <f t="shared" si="0"/>
        <v>129.77990853216625</v>
      </c>
      <c r="O14" s="17">
        <f t="shared" si="4"/>
        <v>114.33899753942356</v>
      </c>
      <c r="Q14" s="17">
        <f t="shared" si="1"/>
        <v>14838.904642325972</v>
      </c>
    </row>
    <row r="15" spans="1:17" ht="15" thickBot="1" x14ac:dyDescent="0.4">
      <c r="A15" t="s">
        <v>22</v>
      </c>
      <c r="B15" s="163">
        <f t="shared" si="5"/>
        <v>69.809769719033241</v>
      </c>
      <c r="C15" s="163">
        <f t="shared" si="2"/>
        <v>70.738430730000047</v>
      </c>
      <c r="D15" s="163">
        <f t="shared" si="3"/>
        <v>140.54820044903329</v>
      </c>
      <c r="E15" s="164">
        <f t="shared" si="6"/>
        <v>114.33899753942356</v>
      </c>
      <c r="G15" s="17">
        <f t="shared" si="7"/>
        <v>16070.140345312426</v>
      </c>
      <c r="K15" t="s">
        <v>23</v>
      </c>
      <c r="L15" s="10">
        <f t="shared" si="8"/>
        <v>73.3002582049849</v>
      </c>
      <c r="M15" s="11">
        <f t="shared" si="9"/>
        <v>64.767749918183654</v>
      </c>
      <c r="N15" s="38">
        <f t="shared" si="0"/>
        <v>138.06800812316857</v>
      </c>
      <c r="O15" s="18">
        <f t="shared" si="4"/>
        <v>116.0540825025149</v>
      </c>
      <c r="Q15" s="18">
        <f t="shared" si="1"/>
        <v>16023.356005684103</v>
      </c>
    </row>
    <row r="16" spans="1:17" ht="15" thickBot="1" x14ac:dyDescent="0.4">
      <c r="A16" t="s">
        <v>23</v>
      </c>
      <c r="B16" s="163">
        <f t="shared" si="5"/>
        <v>73.3002582049849</v>
      </c>
      <c r="C16" s="163">
        <f t="shared" si="2"/>
        <v>77.812273803000053</v>
      </c>
      <c r="D16" s="163">
        <f t="shared" si="3"/>
        <v>151.11253200798495</v>
      </c>
      <c r="E16" s="164">
        <f t="shared" si="6"/>
        <v>116.0540825025149</v>
      </c>
      <c r="G16" s="18">
        <f t="shared" si="7"/>
        <v>17537.226256818609</v>
      </c>
    </row>
    <row r="18" spans="1:6" ht="15" thickBot="1" x14ac:dyDescent="0.4">
      <c r="B18" t="s">
        <v>27</v>
      </c>
    </row>
    <row r="19" spans="1:6" x14ac:dyDescent="0.35">
      <c r="B19" s="16" t="s">
        <v>10</v>
      </c>
      <c r="D19" s="28" t="s">
        <v>49</v>
      </c>
      <c r="F19" s="30" t="s">
        <v>28</v>
      </c>
    </row>
    <row r="20" spans="1:6" x14ac:dyDescent="0.35">
      <c r="A20" t="s">
        <v>14</v>
      </c>
      <c r="B20" s="20">
        <v>5</v>
      </c>
      <c r="D20" s="20">
        <v>50</v>
      </c>
      <c r="F20" s="14">
        <f>D20*B20</f>
        <v>250</v>
      </c>
    </row>
    <row r="21" spans="1:6" x14ac:dyDescent="0.35">
      <c r="A21" t="s">
        <v>15</v>
      </c>
      <c r="B21" s="14">
        <f>B20*(1.08)</f>
        <v>5.4</v>
      </c>
      <c r="D21" s="26">
        <f>D20*(1.015)</f>
        <v>50.749999999999993</v>
      </c>
      <c r="F21" s="14">
        <f t="shared" ref="F21:F29" si="10">D21*B21</f>
        <v>274.04999999999995</v>
      </c>
    </row>
    <row r="22" spans="1:6" x14ac:dyDescent="0.35">
      <c r="A22" t="s">
        <v>16</v>
      </c>
      <c r="B22" s="14">
        <f t="shared" ref="B22:B29" si="11">B21*(1.08)</f>
        <v>5.8320000000000007</v>
      </c>
      <c r="D22" s="26">
        <f t="shared" ref="D22:D29" si="12">D21*(1.015)</f>
        <v>51.51124999999999</v>
      </c>
      <c r="F22" s="14">
        <f t="shared" si="10"/>
        <v>300.41361000000001</v>
      </c>
    </row>
    <row r="23" spans="1:6" x14ac:dyDescent="0.35">
      <c r="A23" t="s">
        <v>17</v>
      </c>
      <c r="B23" s="14">
        <f t="shared" si="11"/>
        <v>6.298560000000001</v>
      </c>
      <c r="D23" s="26">
        <f t="shared" si="12"/>
        <v>52.283918749999984</v>
      </c>
      <c r="F23" s="14">
        <f t="shared" si="10"/>
        <v>329.31339928199998</v>
      </c>
    </row>
    <row r="24" spans="1:6" x14ac:dyDescent="0.35">
      <c r="A24" t="s">
        <v>18</v>
      </c>
      <c r="B24" s="14">
        <f t="shared" si="11"/>
        <v>6.8024448000000017</v>
      </c>
      <c r="D24" s="26">
        <f t="shared" si="12"/>
        <v>53.068177531249979</v>
      </c>
      <c r="F24" s="14">
        <f t="shared" si="10"/>
        <v>360.99334829292837</v>
      </c>
    </row>
    <row r="25" spans="1:6" x14ac:dyDescent="0.35">
      <c r="A25" t="s">
        <v>19</v>
      </c>
      <c r="B25" s="14">
        <f t="shared" si="11"/>
        <v>7.3466403840000023</v>
      </c>
      <c r="D25" s="26">
        <f t="shared" si="12"/>
        <v>53.864200194218725</v>
      </c>
      <c r="F25" s="14">
        <f t="shared" si="10"/>
        <v>395.72090839870805</v>
      </c>
    </row>
    <row r="26" spans="1:6" x14ac:dyDescent="0.35">
      <c r="A26" t="s">
        <v>20</v>
      </c>
      <c r="B26" s="14">
        <f t="shared" si="11"/>
        <v>7.9343716147200034</v>
      </c>
      <c r="D26" s="26">
        <f t="shared" si="12"/>
        <v>54.672163197132001</v>
      </c>
      <c r="F26" s="14">
        <f t="shared" si="10"/>
        <v>433.78925978666376</v>
      </c>
    </row>
    <row r="27" spans="1:6" x14ac:dyDescent="0.35">
      <c r="A27" t="s">
        <v>21</v>
      </c>
      <c r="B27" s="14">
        <f t="shared" si="11"/>
        <v>8.5691213438976046</v>
      </c>
      <c r="D27" s="26">
        <f t="shared" si="12"/>
        <v>55.492245645088978</v>
      </c>
      <c r="F27" s="14">
        <f t="shared" si="10"/>
        <v>475.51978657814084</v>
      </c>
    </row>
    <row r="28" spans="1:6" x14ac:dyDescent="0.35">
      <c r="A28" t="s">
        <v>22</v>
      </c>
      <c r="B28" s="14">
        <f t="shared" si="11"/>
        <v>9.2546510514094145</v>
      </c>
      <c r="D28" s="26">
        <f t="shared" si="12"/>
        <v>56.324629329765308</v>
      </c>
      <c r="F28" s="14">
        <f t="shared" si="10"/>
        <v>521.26479004695807</v>
      </c>
    </row>
    <row r="29" spans="1:6" ht="15" thickBot="1" x14ac:dyDescent="0.4">
      <c r="A29" t="s">
        <v>23</v>
      </c>
      <c r="B29" s="15">
        <f t="shared" si="11"/>
        <v>9.9950231355221675</v>
      </c>
      <c r="D29" s="27">
        <f t="shared" si="12"/>
        <v>57.16949876971178</v>
      </c>
      <c r="F29" s="15">
        <f t="shared" si="10"/>
        <v>571.41046284947538</v>
      </c>
    </row>
    <row r="31" spans="1:6" ht="15" thickBot="1" x14ac:dyDescent="0.4">
      <c r="B31" t="s">
        <v>29</v>
      </c>
    </row>
    <row r="32" spans="1:6" ht="15" thickBot="1" x14ac:dyDescent="0.4">
      <c r="B32" s="29" t="s">
        <v>30</v>
      </c>
    </row>
    <row r="33" spans="1:12" x14ac:dyDescent="0.35">
      <c r="A33" t="s">
        <v>14</v>
      </c>
      <c r="B33" s="14">
        <v>30</v>
      </c>
    </row>
    <row r="34" spans="1:12" x14ac:dyDescent="0.35">
      <c r="A34" t="s">
        <v>15</v>
      </c>
      <c r="B34" s="14">
        <f>B33*(1.03)</f>
        <v>30.900000000000002</v>
      </c>
    </row>
    <row r="35" spans="1:12" x14ac:dyDescent="0.35">
      <c r="A35" t="s">
        <v>16</v>
      </c>
      <c r="B35" s="14">
        <f t="shared" ref="B35:B42" si="13">B34*(1.03)</f>
        <v>31.827000000000002</v>
      </c>
    </row>
    <row r="36" spans="1:12" x14ac:dyDescent="0.35">
      <c r="A36" t="s">
        <v>17</v>
      </c>
      <c r="B36" s="14">
        <f t="shared" si="13"/>
        <v>32.78181</v>
      </c>
    </row>
    <row r="37" spans="1:12" x14ac:dyDescent="0.35">
      <c r="A37" t="s">
        <v>18</v>
      </c>
      <c r="B37" s="14">
        <f t="shared" si="13"/>
        <v>33.765264299999998</v>
      </c>
    </row>
    <row r="38" spans="1:12" x14ac:dyDescent="0.35">
      <c r="A38" t="s">
        <v>19</v>
      </c>
      <c r="B38" s="14">
        <f t="shared" si="13"/>
        <v>34.778222229000001</v>
      </c>
    </row>
    <row r="39" spans="1:12" x14ac:dyDescent="0.35">
      <c r="A39" t="s">
        <v>20</v>
      </c>
      <c r="B39" s="14">
        <f t="shared" si="13"/>
        <v>35.821568895870001</v>
      </c>
    </row>
    <row r="40" spans="1:12" x14ac:dyDescent="0.35">
      <c r="A40" t="s">
        <v>21</v>
      </c>
      <c r="B40" s="14">
        <f t="shared" si="13"/>
        <v>36.896215962746105</v>
      </c>
    </row>
    <row r="41" spans="1:12" x14ac:dyDescent="0.35">
      <c r="A41" t="s">
        <v>22</v>
      </c>
      <c r="B41" s="14">
        <f t="shared" si="13"/>
        <v>38.003102441628492</v>
      </c>
    </row>
    <row r="42" spans="1:12" ht="15" thickBot="1" x14ac:dyDescent="0.4">
      <c r="A42" t="s">
        <v>23</v>
      </c>
      <c r="B42" s="15">
        <f t="shared" si="13"/>
        <v>39.143195514877348</v>
      </c>
    </row>
    <row r="44" spans="1:12" ht="15" thickBot="1" x14ac:dyDescent="0.4"/>
    <row r="45" spans="1:12" ht="15" thickBot="1" x14ac:dyDescent="0.4">
      <c r="A45" s="66"/>
      <c r="B45" s="69" t="s">
        <v>77</v>
      </c>
      <c r="K45" s="66"/>
      <c r="L45" s="69" t="s">
        <v>78</v>
      </c>
    </row>
    <row r="46" spans="1:12" x14ac:dyDescent="0.35">
      <c r="A46" s="16" t="s">
        <v>35</v>
      </c>
      <c r="B46" s="35"/>
      <c r="K46" s="16" t="s">
        <v>35</v>
      </c>
      <c r="L46" s="35"/>
    </row>
    <row r="47" spans="1:12" x14ac:dyDescent="0.35">
      <c r="A47" s="20" t="s">
        <v>14</v>
      </c>
      <c r="B47" s="22">
        <f>B33+F20+G7</f>
        <v>8425.375</v>
      </c>
      <c r="K47" s="20" t="s">
        <v>14</v>
      </c>
      <c r="L47" s="22">
        <f>Q6</f>
        <v>8084.4749999999995</v>
      </c>
    </row>
    <row r="48" spans="1:12" x14ac:dyDescent="0.35">
      <c r="A48" s="20" t="s">
        <v>15</v>
      </c>
      <c r="B48" s="22">
        <f t="shared" ref="B48:B56" si="14">B34+F21+G8</f>
        <v>9155.8705312500006</v>
      </c>
      <c r="K48" s="20" t="s">
        <v>15</v>
      </c>
      <c r="L48" s="22">
        <f t="shared" ref="L48:L56" si="15">Q7</f>
        <v>8716.1671012499992</v>
      </c>
    </row>
    <row r="49" spans="1:12" x14ac:dyDescent="0.35">
      <c r="A49" s="20" t="s">
        <v>16</v>
      </c>
      <c r="B49" s="22">
        <f t="shared" si="14"/>
        <v>9954.8997912421873</v>
      </c>
      <c r="K49" s="20" t="s">
        <v>16</v>
      </c>
      <c r="L49" s="22">
        <f t="shared" si="15"/>
        <v>9399.0262212511861</v>
      </c>
    </row>
    <row r="50" spans="1:12" x14ac:dyDescent="0.35">
      <c r="A50" s="20" t="s">
        <v>17</v>
      </c>
      <c r="B50" s="22">
        <f t="shared" si="14"/>
        <v>10829.345464573142</v>
      </c>
      <c r="K50" s="20" t="s">
        <v>17</v>
      </c>
      <c r="L50" s="22">
        <f t="shared" si="15"/>
        <v>10137.343311396095</v>
      </c>
    </row>
    <row r="51" spans="1:12" x14ac:dyDescent="0.35">
      <c r="A51" s="20" t="s">
        <v>18</v>
      </c>
      <c r="B51" s="22">
        <f t="shared" si="14"/>
        <v>11786.818298682529</v>
      </c>
      <c r="K51" s="20" t="s">
        <v>18</v>
      </c>
      <c r="L51" s="22">
        <f t="shared" si="15"/>
        <v>10935.780603586623</v>
      </c>
    </row>
    <row r="52" spans="1:12" x14ac:dyDescent="0.35">
      <c r="A52" s="20" t="s">
        <v>19</v>
      </c>
      <c r="B52" s="22">
        <f t="shared" si="14"/>
        <v>12835.73693772954</v>
      </c>
      <c r="K52" s="20" t="s">
        <v>19</v>
      </c>
      <c r="L52" s="22">
        <f t="shared" si="15"/>
        <v>11799.404598201332</v>
      </c>
    </row>
    <row r="53" spans="1:12" x14ac:dyDescent="0.35">
      <c r="A53" s="20" t="s">
        <v>20</v>
      </c>
      <c r="B53" s="22">
        <f t="shared" si="14"/>
        <v>13985.41671616309</v>
      </c>
      <c r="K53" s="20" t="s">
        <v>20</v>
      </c>
      <c r="L53" s="22">
        <f t="shared" si="15"/>
        <v>12733.722046059118</v>
      </c>
    </row>
    <row r="54" spans="1:12" x14ac:dyDescent="0.35">
      <c r="A54" s="20" t="s">
        <v>21</v>
      </c>
      <c r="B54" s="22">
        <f t="shared" si="14"/>
        <v>15246.168432101515</v>
      </c>
      <c r="K54" s="20" t="s">
        <v>21</v>
      </c>
      <c r="L54" s="22">
        <f t="shared" si="15"/>
        <v>13744.719200603156</v>
      </c>
    </row>
    <row r="55" spans="1:12" x14ac:dyDescent="0.35">
      <c r="A55" s="20" t="s">
        <v>22</v>
      </c>
      <c r="B55" s="22">
        <f t="shared" si="14"/>
        <v>16629.408237801013</v>
      </c>
      <c r="K55" s="20" t="s">
        <v>22</v>
      </c>
      <c r="L55" s="22">
        <f t="shared" si="15"/>
        <v>14838.904642325972</v>
      </c>
    </row>
    <row r="56" spans="1:12" ht="15" thickBot="1" x14ac:dyDescent="0.4">
      <c r="A56" s="68" t="s">
        <v>23</v>
      </c>
      <c r="B56" s="24">
        <f t="shared" si="14"/>
        <v>18147.77991518296</v>
      </c>
      <c r="K56" s="68" t="s">
        <v>23</v>
      </c>
      <c r="L56" s="24">
        <f t="shared" si="15"/>
        <v>16023.356005684103</v>
      </c>
    </row>
  </sheetData>
  <phoneticPr fontId="1" type="noConversion"/>
  <pageMargins left="0.7" right="0.7" top="0.75" bottom="0.75" header="0.3" footer="0.3"/>
  <pageSetup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CF7BFA-73E6-4F6A-A108-41A35C383DB8}">
  <sheetPr>
    <tabColor theme="7" tint="0.79998168889431442"/>
  </sheetPr>
  <dimension ref="A1:S110"/>
  <sheetViews>
    <sheetView topLeftCell="A82" zoomScale="106" zoomScaleNormal="106" workbookViewId="0">
      <selection activeCell="H86" sqref="H86"/>
    </sheetView>
  </sheetViews>
  <sheetFormatPr defaultRowHeight="14.5" x14ac:dyDescent="0.35"/>
  <cols>
    <col min="2" max="2" width="16.08984375" customWidth="1"/>
    <col min="3" max="3" width="13" customWidth="1"/>
    <col min="4" max="4" width="14.08984375" customWidth="1"/>
    <col min="5" max="5" width="16.26953125" customWidth="1"/>
    <col min="6" max="6" width="10.6328125" customWidth="1"/>
    <col min="7" max="7" width="10.81640625" bestFit="1" customWidth="1"/>
    <col min="14" max="14" width="20.54296875" customWidth="1"/>
    <col min="15" max="15" width="9.54296875" customWidth="1"/>
    <col min="16" max="16" width="15.7265625" customWidth="1"/>
    <col min="19" max="19" width="14.54296875" customWidth="1"/>
  </cols>
  <sheetData>
    <row r="1" spans="1:19" ht="15" thickBot="1" x14ac:dyDescent="0.4">
      <c r="A1" s="110" t="s">
        <v>7</v>
      </c>
      <c r="B1" s="110"/>
      <c r="M1" s="110" t="s">
        <v>33</v>
      </c>
      <c r="N1" s="110"/>
    </row>
    <row r="2" spans="1:19" ht="15" thickBot="1" x14ac:dyDescent="0.4">
      <c r="A2" s="108" t="s">
        <v>34</v>
      </c>
      <c r="B2" s="109"/>
      <c r="M2" s="108" t="s">
        <v>34</v>
      </c>
      <c r="N2" s="109"/>
    </row>
    <row r="3" spans="1:19" ht="15" thickBot="1" x14ac:dyDescent="0.4">
      <c r="A3" s="32" t="s">
        <v>35</v>
      </c>
      <c r="B3" s="33">
        <v>150</v>
      </c>
      <c r="M3" s="32" t="s">
        <v>35</v>
      </c>
      <c r="N3" s="33">
        <v>150</v>
      </c>
    </row>
    <row r="4" spans="1:19" ht="15" thickBot="1" x14ac:dyDescent="0.4"/>
    <row r="5" spans="1:19" ht="15" thickBot="1" x14ac:dyDescent="0.4">
      <c r="A5" s="111" t="s">
        <v>36</v>
      </c>
      <c r="B5" s="112"/>
    </row>
    <row r="6" spans="1:19" x14ac:dyDescent="0.35">
      <c r="A6" s="34" t="s">
        <v>37</v>
      </c>
      <c r="B6" s="35">
        <v>1000</v>
      </c>
    </row>
    <row r="7" spans="1:19" ht="15" thickBot="1" x14ac:dyDescent="0.4">
      <c r="A7" s="32" t="s">
        <v>38</v>
      </c>
      <c r="B7" s="36">
        <v>-200</v>
      </c>
      <c r="D7" t="s">
        <v>39</v>
      </c>
      <c r="F7" t="s">
        <v>40</v>
      </c>
    </row>
    <row r="8" spans="1:19" ht="15" thickBot="1" x14ac:dyDescent="0.4"/>
    <row r="9" spans="1:19" ht="15" thickBot="1" x14ac:dyDescent="0.4">
      <c r="A9" s="117" t="s">
        <v>41</v>
      </c>
      <c r="B9" s="118"/>
      <c r="M9" s="117" t="s">
        <v>48</v>
      </c>
      <c r="N9" s="118"/>
    </row>
    <row r="10" spans="1:19" x14ac:dyDescent="0.35">
      <c r="A10" s="49"/>
      <c r="B10" s="49" t="s">
        <v>47</v>
      </c>
      <c r="N10" t="s">
        <v>47</v>
      </c>
    </row>
    <row r="11" spans="1:19" ht="15" thickBot="1" x14ac:dyDescent="0.4">
      <c r="B11" t="s">
        <v>13</v>
      </c>
      <c r="C11" s="5">
        <v>1.4999999999999999E-2</v>
      </c>
      <c r="D11" t="s">
        <v>46</v>
      </c>
      <c r="F11" s="12"/>
      <c r="N11" t="s">
        <v>13</v>
      </c>
      <c r="O11" s="5">
        <v>1.4999999999999999E-2</v>
      </c>
      <c r="P11" t="s">
        <v>46</v>
      </c>
    </row>
    <row r="12" spans="1:19" ht="15" thickBot="1" x14ac:dyDescent="0.4">
      <c r="A12" s="12"/>
      <c r="B12" s="44" t="s">
        <v>43</v>
      </c>
      <c r="C12" s="45" t="s">
        <v>44</v>
      </c>
      <c r="D12" s="45" t="s">
        <v>42</v>
      </c>
      <c r="E12" s="46"/>
      <c r="F12" s="12"/>
      <c r="G12" s="48" t="s">
        <v>45</v>
      </c>
      <c r="N12" s="44" t="s">
        <v>43</v>
      </c>
      <c r="O12" s="45" t="s">
        <v>44</v>
      </c>
      <c r="P12" s="45" t="s">
        <v>42</v>
      </c>
      <c r="Q12" s="46"/>
      <c r="R12" s="12"/>
      <c r="S12" s="48" t="s">
        <v>45</v>
      </c>
    </row>
    <row r="13" spans="1:19" ht="15" thickTop="1" x14ac:dyDescent="0.35">
      <c r="A13" s="12" t="s">
        <v>26</v>
      </c>
      <c r="B13" s="6">
        <v>45</v>
      </c>
      <c r="C13" s="37">
        <v>36</v>
      </c>
      <c r="D13" s="7">
        <v>30</v>
      </c>
      <c r="E13" s="40">
        <v>48</v>
      </c>
      <c r="F13" s="47"/>
      <c r="G13" s="17">
        <f>(C13*B13)+(E13*D13)</f>
        <v>3060</v>
      </c>
      <c r="M13" s="12" t="s">
        <v>26</v>
      </c>
      <c r="N13" s="6">
        <v>45</v>
      </c>
      <c r="O13" s="37">
        <v>36</v>
      </c>
      <c r="P13" s="13">
        <v>30</v>
      </c>
      <c r="Q13" s="40">
        <v>48</v>
      </c>
      <c r="R13" s="47"/>
      <c r="S13" s="17">
        <f>(O13*N13)+(Q13*P13)</f>
        <v>3060</v>
      </c>
    </row>
    <row r="14" spans="1:19" x14ac:dyDescent="0.35">
      <c r="A14" s="12" t="s">
        <v>14</v>
      </c>
      <c r="B14" s="6">
        <v>47.25</v>
      </c>
      <c r="C14" s="37">
        <f>C13*1.015</f>
        <v>36.54</v>
      </c>
      <c r="D14" s="9">
        <v>33</v>
      </c>
      <c r="E14" s="41">
        <f>E13*1.015</f>
        <v>48.72</v>
      </c>
      <c r="F14" s="12"/>
      <c r="G14" s="17">
        <f t="shared" ref="G14:G23" si="0">(C14*B14)+(E14*D14)</f>
        <v>3334.2749999999996</v>
      </c>
      <c r="M14" s="12" t="s">
        <v>14</v>
      </c>
      <c r="N14" s="6">
        <v>47.25</v>
      </c>
      <c r="O14" s="37">
        <f>O13*1.015</f>
        <v>36.54</v>
      </c>
      <c r="P14" s="13">
        <v>32.400000000000006</v>
      </c>
      <c r="Q14" s="41">
        <f>Q13*1.015</f>
        <v>48.72</v>
      </c>
      <c r="R14" s="12"/>
      <c r="S14" s="17">
        <f t="shared" ref="S14:S23" si="1">(O14*N14)+(Q14*P14)</f>
        <v>3305.0430000000001</v>
      </c>
    </row>
    <row r="15" spans="1:19" x14ac:dyDescent="0.35">
      <c r="A15" s="12" t="s">
        <v>15</v>
      </c>
      <c r="B15" s="6">
        <v>49.612500000000004</v>
      </c>
      <c r="C15" s="37">
        <f t="shared" ref="C15:C23" si="2">C14*1.015</f>
        <v>37.088099999999997</v>
      </c>
      <c r="D15" s="9">
        <v>36.300000000000004</v>
      </c>
      <c r="E15" s="41">
        <f t="shared" ref="E15:E23" si="3">E14*1.015</f>
        <v>49.450799999999994</v>
      </c>
      <c r="F15" s="12"/>
      <c r="G15" s="17">
        <f t="shared" si="0"/>
        <v>3635.0974012500001</v>
      </c>
      <c r="M15" s="12" t="s">
        <v>15</v>
      </c>
      <c r="N15" s="6">
        <v>49.612500000000004</v>
      </c>
      <c r="O15" s="37">
        <f t="shared" ref="O15:O23" si="4">O14*1.015</f>
        <v>37.088099999999997</v>
      </c>
      <c r="P15" s="13">
        <v>34.992000000000012</v>
      </c>
      <c r="Q15" s="41">
        <f t="shared" ref="Q15:Q23" si="5">Q14*1.015</f>
        <v>49.450799999999994</v>
      </c>
      <c r="R15" s="12"/>
      <c r="S15" s="17">
        <f t="shared" si="1"/>
        <v>3570.4157548500007</v>
      </c>
    </row>
    <row r="16" spans="1:19" x14ac:dyDescent="0.35">
      <c r="A16" s="12" t="s">
        <v>16</v>
      </c>
      <c r="B16" s="6">
        <v>52.093125000000008</v>
      </c>
      <c r="C16" s="37">
        <f t="shared" si="2"/>
        <v>37.644421499999993</v>
      </c>
      <c r="D16" s="9">
        <v>39.930000000000007</v>
      </c>
      <c r="E16" s="41">
        <f t="shared" si="3"/>
        <v>50.192561999999988</v>
      </c>
      <c r="F16" s="12"/>
      <c r="G16" s="17">
        <f t="shared" si="0"/>
        <v>3965.2045554121873</v>
      </c>
      <c r="M16" s="12" t="s">
        <v>16</v>
      </c>
      <c r="N16" s="6">
        <v>52.093125000000008</v>
      </c>
      <c r="O16" s="37">
        <f t="shared" si="4"/>
        <v>37.644421499999993</v>
      </c>
      <c r="P16" s="13">
        <v>37.791360000000012</v>
      </c>
      <c r="Q16" s="41">
        <f t="shared" si="5"/>
        <v>50.192561999999988</v>
      </c>
      <c r="R16" s="12"/>
      <c r="S16" s="17">
        <f t="shared" si="1"/>
        <v>3857.8607346165077</v>
      </c>
    </row>
    <row r="17" spans="1:19" x14ac:dyDescent="0.35">
      <c r="A17" s="12" t="s">
        <v>17</v>
      </c>
      <c r="B17" s="6">
        <v>54.697781250000013</v>
      </c>
      <c r="C17" s="37">
        <f t="shared" si="2"/>
        <v>38.209087822499988</v>
      </c>
      <c r="D17" s="9">
        <v>43.923000000000009</v>
      </c>
      <c r="E17" s="41">
        <f t="shared" si="3"/>
        <v>50.94545042999998</v>
      </c>
      <c r="F17" s="12"/>
      <c r="G17" s="17">
        <f t="shared" si="0"/>
        <v>4327.6293467140331</v>
      </c>
      <c r="M17" s="12" t="s">
        <v>17</v>
      </c>
      <c r="N17" s="6">
        <v>54.697781250000013</v>
      </c>
      <c r="O17" s="37">
        <f t="shared" si="4"/>
        <v>38.209087822499988</v>
      </c>
      <c r="P17" s="13">
        <v>40.814668800000014</v>
      </c>
      <c r="Q17" s="41">
        <f t="shared" si="5"/>
        <v>50.94545042999998</v>
      </c>
      <c r="R17" s="12"/>
      <c r="S17" s="17">
        <f t="shared" si="1"/>
        <v>4169.2740136444118</v>
      </c>
    </row>
    <row r="18" spans="1:19" x14ac:dyDescent="0.35">
      <c r="A18" s="12" t="s">
        <v>18</v>
      </c>
      <c r="B18" s="6">
        <v>57.432670312500015</v>
      </c>
      <c r="C18" s="37">
        <f t="shared" si="2"/>
        <v>38.782224139837481</v>
      </c>
      <c r="D18" s="9">
        <v>48.315300000000015</v>
      </c>
      <c r="E18" s="41">
        <f t="shared" si="3"/>
        <v>51.709632186449973</v>
      </c>
      <c r="F18" s="12"/>
      <c r="G18" s="17">
        <f t="shared" si="0"/>
        <v>4725.7330849867521</v>
      </c>
      <c r="M18" s="12" t="s">
        <v>18</v>
      </c>
      <c r="N18" s="6">
        <v>57.432670312500015</v>
      </c>
      <c r="O18" s="37">
        <f t="shared" si="4"/>
        <v>38.782224139837481</v>
      </c>
      <c r="P18" s="13">
        <v>44.079842304000017</v>
      </c>
      <c r="Q18" s="41">
        <f t="shared" si="5"/>
        <v>51.709632186449973</v>
      </c>
      <c r="R18" s="12"/>
      <c r="S18" s="17">
        <f t="shared" si="1"/>
        <v>4506.7191253853234</v>
      </c>
    </row>
    <row r="19" spans="1:19" x14ac:dyDescent="0.35">
      <c r="A19" s="12" t="s">
        <v>19</v>
      </c>
      <c r="B19" s="6">
        <v>60.304303828125022</v>
      </c>
      <c r="C19" s="37">
        <f t="shared" si="2"/>
        <v>39.36395750193504</v>
      </c>
      <c r="D19" s="9">
        <v>53.146830000000023</v>
      </c>
      <c r="E19" s="41">
        <f t="shared" si="3"/>
        <v>52.485276669246716</v>
      </c>
      <c r="F19" s="12"/>
      <c r="G19" s="17">
        <f t="shared" si="0"/>
        <v>5163.2421297175151</v>
      </c>
      <c r="M19" s="12" t="s">
        <v>19</v>
      </c>
      <c r="N19" s="6">
        <v>60.304303828125022</v>
      </c>
      <c r="O19" s="37">
        <f t="shared" si="4"/>
        <v>39.36395750193504</v>
      </c>
      <c r="P19" s="13">
        <v>47.60622968832002</v>
      </c>
      <c r="Q19" s="41">
        <f t="shared" si="5"/>
        <v>52.485276669246716</v>
      </c>
      <c r="R19" s="12"/>
      <c r="S19" s="17">
        <f t="shared" si="1"/>
        <v>4872.4421894452753</v>
      </c>
    </row>
    <row r="20" spans="1:19" x14ac:dyDescent="0.35">
      <c r="A20" s="12" t="s">
        <v>20</v>
      </c>
      <c r="B20" s="6">
        <v>63.319519019531278</v>
      </c>
      <c r="C20" s="37">
        <f t="shared" si="2"/>
        <v>39.954416864464065</v>
      </c>
      <c r="D20" s="9">
        <v>58.461513000000032</v>
      </c>
      <c r="E20" s="41">
        <f t="shared" si="3"/>
        <v>53.272555819285408</v>
      </c>
      <c r="F20" s="12"/>
      <c r="G20" s="17">
        <f t="shared" si="0"/>
        <v>5644.288673136095</v>
      </c>
      <c r="M20" s="12" t="s">
        <v>20</v>
      </c>
      <c r="N20" s="6">
        <v>63.319519019531278</v>
      </c>
      <c r="O20" s="37">
        <f t="shared" si="4"/>
        <v>39.954416864464065</v>
      </c>
      <c r="P20" s="13">
        <v>51.414728063385624</v>
      </c>
      <c r="Q20" s="41">
        <f t="shared" si="5"/>
        <v>53.272555819285408</v>
      </c>
      <c r="R20" s="12"/>
      <c r="S20" s="17">
        <f t="shared" si="1"/>
        <v>5268.8884292538041</v>
      </c>
    </row>
    <row r="21" spans="1:19" x14ac:dyDescent="0.35">
      <c r="A21" s="12" t="s">
        <v>21</v>
      </c>
      <c r="B21" s="6">
        <v>66.485494970507844</v>
      </c>
      <c r="C21" s="37">
        <f t="shared" si="2"/>
        <v>40.553733117431022</v>
      </c>
      <c r="D21" s="9">
        <v>64.307664300000042</v>
      </c>
      <c r="E21" s="41">
        <f t="shared" si="3"/>
        <v>54.071644156574685</v>
      </c>
      <c r="F21" s="12"/>
      <c r="G21" s="17">
        <f t="shared" si="0"/>
        <v>6173.4561597843413</v>
      </c>
      <c r="M21" s="12" t="s">
        <v>21</v>
      </c>
      <c r="N21" s="6">
        <v>66.485494970507844</v>
      </c>
      <c r="O21" s="37">
        <f t="shared" si="4"/>
        <v>40.553733117431022</v>
      </c>
      <c r="P21" s="13">
        <v>55.52790630845648</v>
      </c>
      <c r="Q21" s="41">
        <f t="shared" si="5"/>
        <v>54.071644156574685</v>
      </c>
      <c r="R21" s="12"/>
      <c r="S21" s="17">
        <f t="shared" si="1"/>
        <v>5698.7202098847556</v>
      </c>
    </row>
    <row r="22" spans="1:19" x14ac:dyDescent="0.35">
      <c r="A22" s="12" t="s">
        <v>22</v>
      </c>
      <c r="B22" s="6">
        <v>69.809769719033241</v>
      </c>
      <c r="C22" s="37">
        <f t="shared" si="2"/>
        <v>41.162039114192481</v>
      </c>
      <c r="D22" s="9">
        <v>70.738430730000047</v>
      </c>
      <c r="E22" s="41">
        <f t="shared" si="3"/>
        <v>54.882718818923301</v>
      </c>
      <c r="F22" s="12"/>
      <c r="G22" s="17">
        <f t="shared" si="0"/>
        <v>6755.8298751740922</v>
      </c>
      <c r="I22">
        <v>1</v>
      </c>
      <c r="M22" s="12" t="s">
        <v>22</v>
      </c>
      <c r="N22" s="6">
        <v>69.809769719033241</v>
      </c>
      <c r="O22" s="37">
        <f t="shared" si="4"/>
        <v>41.162039114192481</v>
      </c>
      <c r="P22" s="13">
        <v>59.970138813133005</v>
      </c>
      <c r="Q22" s="41">
        <f t="shared" si="5"/>
        <v>54.882718818923301</v>
      </c>
      <c r="R22" s="12"/>
      <c r="S22" s="17">
        <f t="shared" si="1"/>
        <v>6164.8367377405939</v>
      </c>
    </row>
    <row r="23" spans="1:19" ht="15" thickBot="1" x14ac:dyDescent="0.4">
      <c r="A23" s="12" t="s">
        <v>23</v>
      </c>
      <c r="B23" s="10">
        <v>73.3002582049849</v>
      </c>
      <c r="C23" s="42">
        <f t="shared" si="2"/>
        <v>41.779469700905366</v>
      </c>
      <c r="D23" s="11">
        <v>77.812273803000053</v>
      </c>
      <c r="E23" s="43">
        <f t="shared" si="3"/>
        <v>55.705959601207148</v>
      </c>
      <c r="F23" s="12"/>
      <c r="G23" s="18">
        <f t="shared" si="0"/>
        <v>7397.0532976916966</v>
      </c>
      <c r="M23" s="12" t="s">
        <v>23</v>
      </c>
      <c r="N23" s="10">
        <v>73.3002582049849</v>
      </c>
      <c r="O23" s="42">
        <f t="shared" si="4"/>
        <v>41.779469700905366</v>
      </c>
      <c r="P23" s="39">
        <v>64.767749918183654</v>
      </c>
      <c r="Q23" s="43">
        <f t="shared" si="5"/>
        <v>55.705959601207148</v>
      </c>
      <c r="R23" s="12"/>
      <c r="S23" s="18">
        <f t="shared" si="1"/>
        <v>6670.3955771471328</v>
      </c>
    </row>
    <row r="24" spans="1:19" ht="15" thickBot="1" x14ac:dyDescent="0.4">
      <c r="F24" s="12"/>
    </row>
    <row r="25" spans="1:19" ht="15" thickBot="1" x14ac:dyDescent="0.4">
      <c r="A25" s="119" t="s">
        <v>55</v>
      </c>
      <c r="B25" s="120"/>
    </row>
    <row r="26" spans="1:19" ht="15" thickBot="1" x14ac:dyDescent="0.4">
      <c r="B26" s="52" t="s">
        <v>42</v>
      </c>
      <c r="C26" s="46" t="s">
        <v>44</v>
      </c>
      <c r="E26" s="50" t="s">
        <v>45</v>
      </c>
    </row>
    <row r="27" spans="1:19" ht="15" thickTop="1" x14ac:dyDescent="0.35">
      <c r="A27" s="12" t="s">
        <v>14</v>
      </c>
      <c r="B27" s="8">
        <v>5</v>
      </c>
      <c r="C27" s="41">
        <f>48*0.6</f>
        <v>28.799999999999997</v>
      </c>
      <c r="E27" s="17">
        <f>B27*C27</f>
        <v>144</v>
      </c>
    </row>
    <row r="28" spans="1:19" x14ac:dyDescent="0.35">
      <c r="A28" s="12" t="s">
        <v>15</v>
      </c>
      <c r="B28" s="6">
        <v>5.4</v>
      </c>
      <c r="C28" s="41">
        <f>C27*1.015</f>
        <v>29.231999999999996</v>
      </c>
      <c r="E28" s="17">
        <f t="shared" ref="E28:E36" si="6">B28*C28</f>
        <v>157.85279999999997</v>
      </c>
    </row>
    <row r="29" spans="1:19" x14ac:dyDescent="0.35">
      <c r="A29" s="12" t="s">
        <v>16</v>
      </c>
      <c r="B29" s="6">
        <v>5.8320000000000007</v>
      </c>
      <c r="C29" s="41">
        <f t="shared" ref="C29:C36" si="7">C28*1.015</f>
        <v>29.670479999999994</v>
      </c>
      <c r="E29" s="17">
        <f t="shared" si="6"/>
        <v>173.03823935999998</v>
      </c>
    </row>
    <row r="30" spans="1:19" x14ac:dyDescent="0.35">
      <c r="A30" s="12" t="s">
        <v>17</v>
      </c>
      <c r="B30" s="6">
        <v>6.298560000000001</v>
      </c>
      <c r="C30" s="41">
        <f t="shared" si="7"/>
        <v>30.115537199999991</v>
      </c>
      <c r="E30" s="17">
        <f t="shared" si="6"/>
        <v>189.68451798643198</v>
      </c>
    </row>
    <row r="31" spans="1:19" x14ac:dyDescent="0.35">
      <c r="A31" s="12" t="s">
        <v>18</v>
      </c>
      <c r="B31" s="6">
        <v>6.8024448000000017</v>
      </c>
      <c r="C31" s="41">
        <f t="shared" si="7"/>
        <v>30.56727025799999</v>
      </c>
      <c r="E31" s="17">
        <f t="shared" si="6"/>
        <v>207.93216861672676</v>
      </c>
    </row>
    <row r="32" spans="1:19" x14ac:dyDescent="0.35">
      <c r="A32" s="12" t="s">
        <v>19</v>
      </c>
      <c r="B32" s="6">
        <v>7.3466403840000023</v>
      </c>
      <c r="C32" s="41">
        <f t="shared" si="7"/>
        <v>31.025779311869986</v>
      </c>
      <c r="E32" s="17">
        <f t="shared" si="6"/>
        <v>227.93524323765584</v>
      </c>
    </row>
    <row r="33" spans="1:18" x14ac:dyDescent="0.35">
      <c r="A33" s="12" t="s">
        <v>20</v>
      </c>
      <c r="B33" s="6">
        <v>7.9343716147200034</v>
      </c>
      <c r="C33" s="41">
        <f t="shared" si="7"/>
        <v>31.491166001548034</v>
      </c>
      <c r="E33" s="17">
        <f t="shared" si="6"/>
        <v>249.86261363711836</v>
      </c>
    </row>
    <row r="34" spans="1:18" x14ac:dyDescent="0.35">
      <c r="A34" s="12" t="s">
        <v>21</v>
      </c>
      <c r="B34" s="6">
        <v>8.5691213438976046</v>
      </c>
      <c r="C34" s="41">
        <f t="shared" si="7"/>
        <v>31.963533491571251</v>
      </c>
      <c r="E34" s="17">
        <f t="shared" si="6"/>
        <v>273.89939706900913</v>
      </c>
    </row>
    <row r="35" spans="1:18" x14ac:dyDescent="0.35">
      <c r="A35" s="12" t="s">
        <v>22</v>
      </c>
      <c r="B35" s="6">
        <v>9.2546510514094145</v>
      </c>
      <c r="C35" s="41">
        <f t="shared" si="7"/>
        <v>32.442986493944815</v>
      </c>
      <c r="E35" s="17">
        <f t="shared" si="6"/>
        <v>300.24851906704782</v>
      </c>
    </row>
    <row r="36" spans="1:18" ht="15" thickBot="1" x14ac:dyDescent="0.4">
      <c r="A36" s="12" t="s">
        <v>23</v>
      </c>
      <c r="B36" s="10">
        <v>9.9950231355221675</v>
      </c>
      <c r="C36" s="43">
        <f t="shared" si="7"/>
        <v>32.929631291353985</v>
      </c>
      <c r="E36" s="18">
        <f t="shared" si="6"/>
        <v>329.13242660129777</v>
      </c>
    </row>
    <row r="37" spans="1:18" ht="15" thickBot="1" x14ac:dyDescent="0.4"/>
    <row r="38" spans="1:18" ht="15" thickBot="1" x14ac:dyDescent="0.4">
      <c r="A38" s="121" t="s">
        <v>51</v>
      </c>
      <c r="B38" s="122"/>
      <c r="M38" s="121" t="s">
        <v>80</v>
      </c>
      <c r="N38" s="122"/>
    </row>
    <row r="39" spans="1:18" x14ac:dyDescent="0.35">
      <c r="B39" s="123" t="s">
        <v>56</v>
      </c>
      <c r="C39" s="124"/>
      <c r="D39" s="53">
        <v>30</v>
      </c>
      <c r="E39" t="s">
        <v>13</v>
      </c>
      <c r="F39" s="5">
        <v>1.4999999999999999E-2</v>
      </c>
      <c r="N39" s="123" t="s">
        <v>56</v>
      </c>
      <c r="O39" s="124"/>
      <c r="P39" s="53">
        <v>30</v>
      </c>
      <c r="Q39" t="s">
        <v>13</v>
      </c>
      <c r="R39" s="5">
        <v>1.4999999999999999E-2</v>
      </c>
    </row>
    <row r="40" spans="1:18" x14ac:dyDescent="0.35">
      <c r="B40" s="129" t="s">
        <v>52</v>
      </c>
      <c r="C40" s="130"/>
      <c r="D40" s="54">
        <v>0.65</v>
      </c>
      <c r="N40" s="129" t="s">
        <v>52</v>
      </c>
      <c r="O40" s="130"/>
      <c r="P40" s="54">
        <v>0.65</v>
      </c>
    </row>
    <row r="41" spans="1:18" x14ac:dyDescent="0.35">
      <c r="B41" s="129" t="s">
        <v>53</v>
      </c>
      <c r="C41" s="130"/>
      <c r="D41" s="9">
        <f>(D39*100)/65</f>
        <v>46.153846153846153</v>
      </c>
      <c r="N41" s="129" t="s">
        <v>53</v>
      </c>
      <c r="O41" s="130"/>
      <c r="P41" s="9">
        <f>(P39*100)/65</f>
        <v>46.153846153846153</v>
      </c>
    </row>
    <row r="42" spans="1:18" ht="15" thickBot="1" x14ac:dyDescent="0.4">
      <c r="B42" s="131" t="s">
        <v>57</v>
      </c>
      <c r="C42" s="132"/>
      <c r="D42" s="58" t="s">
        <v>44</v>
      </c>
      <c r="N42" s="131" t="s">
        <v>57</v>
      </c>
      <c r="O42" s="132"/>
      <c r="P42" s="58" t="s">
        <v>44</v>
      </c>
    </row>
    <row r="43" spans="1:18" ht="15" thickTop="1" x14ac:dyDescent="0.35">
      <c r="A43" s="12" t="s">
        <v>14</v>
      </c>
      <c r="B43" s="113">
        <f>B27+D14</f>
        <v>38</v>
      </c>
      <c r="C43" s="114"/>
      <c r="D43" s="9">
        <f>600*(1+$F$39)</f>
        <v>608.99999999999989</v>
      </c>
      <c r="M43" s="12" t="s">
        <v>14</v>
      </c>
      <c r="N43" s="113">
        <v>32.400000000000006</v>
      </c>
      <c r="O43" s="114"/>
      <c r="P43" s="9">
        <f>600*(1+$F$39)</f>
        <v>608.99999999999989</v>
      </c>
    </row>
    <row r="44" spans="1:18" x14ac:dyDescent="0.35">
      <c r="A44" s="12" t="s">
        <v>15</v>
      </c>
      <c r="B44" s="115">
        <f t="shared" ref="B44:B47" si="8">B28+D15</f>
        <v>41.7</v>
      </c>
      <c r="C44" s="116"/>
      <c r="D44" s="9">
        <f>D43*(1+$F$39)</f>
        <v>618.13499999999988</v>
      </c>
      <c r="M44" s="12" t="s">
        <v>15</v>
      </c>
      <c r="N44" s="115">
        <v>34.992000000000012</v>
      </c>
      <c r="O44" s="116"/>
      <c r="P44" s="9">
        <f>P43*(1+$F$39)</f>
        <v>618.13499999999988</v>
      </c>
    </row>
    <row r="45" spans="1:18" x14ac:dyDescent="0.35">
      <c r="A45" s="12" t="s">
        <v>16</v>
      </c>
      <c r="B45" s="125">
        <f t="shared" si="8"/>
        <v>45.762000000000008</v>
      </c>
      <c r="C45" s="126"/>
      <c r="D45" s="57">
        <f t="shared" ref="D45:D47" si="9">D44*(1+$F$39)</f>
        <v>627.40702499999986</v>
      </c>
      <c r="M45" s="12" t="s">
        <v>16</v>
      </c>
      <c r="N45" s="115">
        <v>37.791360000000012</v>
      </c>
      <c r="O45" s="116"/>
      <c r="P45" s="59">
        <f t="shared" ref="P45:P48" si="10">P44*(1+$F$39)</f>
        <v>627.40702499999986</v>
      </c>
    </row>
    <row r="46" spans="1:18" x14ac:dyDescent="0.35">
      <c r="A46" s="12" t="s">
        <v>17</v>
      </c>
      <c r="B46" s="115">
        <f t="shared" si="8"/>
        <v>50.221560000000011</v>
      </c>
      <c r="C46" s="116"/>
      <c r="D46" s="9">
        <f t="shared" si="9"/>
        <v>636.81813037499978</v>
      </c>
      <c r="M46" s="12" t="s">
        <v>17</v>
      </c>
      <c r="N46" s="115">
        <v>40.814668800000014</v>
      </c>
      <c r="O46" s="116"/>
      <c r="P46" s="9">
        <f t="shared" si="10"/>
        <v>636.81813037499978</v>
      </c>
    </row>
    <row r="47" spans="1:18" x14ac:dyDescent="0.35">
      <c r="A47" s="12" t="s">
        <v>18</v>
      </c>
      <c r="B47" s="127">
        <f t="shared" si="8"/>
        <v>55.117744800000018</v>
      </c>
      <c r="C47" s="128"/>
      <c r="D47" s="11">
        <f t="shared" si="9"/>
        <v>646.37040233062476</v>
      </c>
      <c r="M47" s="51" t="s">
        <v>18</v>
      </c>
      <c r="N47" s="125">
        <v>44.079842304000017</v>
      </c>
      <c r="O47" s="126"/>
      <c r="P47" s="57">
        <f t="shared" si="10"/>
        <v>646.37040233062476</v>
      </c>
    </row>
    <row r="48" spans="1:18" x14ac:dyDescent="0.35">
      <c r="M48" s="51" t="s">
        <v>19</v>
      </c>
      <c r="N48" s="133">
        <v>47.60622968832002</v>
      </c>
      <c r="O48" s="134"/>
      <c r="P48" s="60">
        <f t="shared" si="10"/>
        <v>656.06595836558404</v>
      </c>
    </row>
    <row r="49" spans="1:17" x14ac:dyDescent="0.35">
      <c r="N49" t="s">
        <v>54</v>
      </c>
    </row>
    <row r="51" spans="1:17" x14ac:dyDescent="0.35">
      <c r="A51" s="136" t="s">
        <v>58</v>
      </c>
      <c r="B51" s="136"/>
      <c r="M51" s="136" t="s">
        <v>81</v>
      </c>
      <c r="N51" s="136"/>
    </row>
    <row r="52" spans="1:17" x14ac:dyDescent="0.35">
      <c r="B52" s="135" t="s">
        <v>62</v>
      </c>
      <c r="C52" s="135"/>
      <c r="D52" s="135" t="s">
        <v>64</v>
      </c>
      <c r="E52" s="135"/>
      <c r="N52" s="135" t="s">
        <v>62</v>
      </c>
      <c r="O52" s="135"/>
      <c r="P52" s="139"/>
      <c r="Q52" s="139"/>
    </row>
    <row r="53" spans="1:17" ht="15" thickBot="1" x14ac:dyDescent="0.4">
      <c r="B53" s="25" t="s">
        <v>60</v>
      </c>
      <c r="C53" s="25" t="s">
        <v>61</v>
      </c>
      <c r="D53" s="25" t="s">
        <v>63</v>
      </c>
      <c r="E53" s="64" t="s">
        <v>45</v>
      </c>
      <c r="N53" s="25" t="s">
        <v>60</v>
      </c>
      <c r="O53" s="25" t="s">
        <v>61</v>
      </c>
      <c r="P53" s="64" t="s">
        <v>45</v>
      </c>
    </row>
    <row r="54" spans="1:17" ht="15" thickTop="1" x14ac:dyDescent="0.35">
      <c r="A54" t="s">
        <v>59</v>
      </c>
      <c r="B54" s="8">
        <v>360</v>
      </c>
      <c r="C54" s="12">
        <v>40</v>
      </c>
      <c r="D54" s="7">
        <v>40</v>
      </c>
      <c r="E54" s="61"/>
      <c r="M54" t="s">
        <v>59</v>
      </c>
      <c r="N54" s="8">
        <v>360</v>
      </c>
      <c r="O54" s="12">
        <v>40</v>
      </c>
      <c r="P54" s="61"/>
    </row>
    <row r="55" spans="1:17" x14ac:dyDescent="0.35">
      <c r="A55" s="12" t="s">
        <v>14</v>
      </c>
      <c r="B55" s="6">
        <f>B54*1.05</f>
        <v>378</v>
      </c>
      <c r="C55" s="13">
        <f>C54*1.05</f>
        <v>42</v>
      </c>
      <c r="D55" s="9">
        <f>D54*1.1</f>
        <v>44</v>
      </c>
      <c r="E55" s="62">
        <f>D55+C55+B55</f>
        <v>464</v>
      </c>
      <c r="M55" s="12" t="s">
        <v>14</v>
      </c>
      <c r="N55" s="6">
        <f>N54*1.05</f>
        <v>378</v>
      </c>
      <c r="O55" s="13">
        <f>O54*1.05</f>
        <v>42</v>
      </c>
      <c r="P55" s="62">
        <f t="shared" ref="P55:P64" si="11">N55+O55</f>
        <v>420</v>
      </c>
    </row>
    <row r="56" spans="1:17" x14ac:dyDescent="0.35">
      <c r="A56" s="12" t="s">
        <v>15</v>
      </c>
      <c r="B56" s="6">
        <f t="shared" ref="B56:B64" si="12">B55*1.05</f>
        <v>396.90000000000003</v>
      </c>
      <c r="C56" s="13">
        <f t="shared" ref="C56:C64" si="13">C55*1.05</f>
        <v>44.1</v>
      </c>
      <c r="D56" s="9">
        <f t="shared" ref="D56:D64" si="14">D55*1.1</f>
        <v>48.400000000000006</v>
      </c>
      <c r="E56" s="62">
        <f t="shared" ref="E56:E64" si="15">D56+C56+B56</f>
        <v>489.40000000000003</v>
      </c>
      <c r="M56" s="12" t="s">
        <v>15</v>
      </c>
      <c r="N56" s="6">
        <f t="shared" ref="N56:N64" si="16">N55*1.05</f>
        <v>396.90000000000003</v>
      </c>
      <c r="O56" s="13">
        <f t="shared" ref="O56:O64" si="17">O55*1.05</f>
        <v>44.1</v>
      </c>
      <c r="P56" s="62">
        <f t="shared" si="11"/>
        <v>441.00000000000006</v>
      </c>
    </row>
    <row r="57" spans="1:17" x14ac:dyDescent="0.35">
      <c r="A57" s="12" t="s">
        <v>16</v>
      </c>
      <c r="B57" s="6">
        <f t="shared" si="12"/>
        <v>416.74500000000006</v>
      </c>
      <c r="C57" s="13">
        <f t="shared" si="13"/>
        <v>46.305000000000007</v>
      </c>
      <c r="D57" s="9">
        <f t="shared" si="14"/>
        <v>53.240000000000009</v>
      </c>
      <c r="E57" s="62">
        <f t="shared" si="15"/>
        <v>516.29000000000008</v>
      </c>
      <c r="M57" s="12" t="s">
        <v>16</v>
      </c>
      <c r="N57" s="6">
        <f t="shared" si="16"/>
        <v>416.74500000000006</v>
      </c>
      <c r="O57" s="13">
        <f t="shared" si="17"/>
        <v>46.305000000000007</v>
      </c>
      <c r="P57" s="62">
        <f t="shared" si="11"/>
        <v>463.05000000000007</v>
      </c>
    </row>
    <row r="58" spans="1:17" x14ac:dyDescent="0.35">
      <c r="A58" s="12" t="s">
        <v>17</v>
      </c>
      <c r="B58" s="6">
        <f t="shared" si="12"/>
        <v>437.5822500000001</v>
      </c>
      <c r="C58" s="13">
        <f t="shared" si="13"/>
        <v>48.620250000000006</v>
      </c>
      <c r="D58" s="9">
        <f t="shared" si="14"/>
        <v>58.564000000000014</v>
      </c>
      <c r="E58" s="62">
        <f t="shared" si="15"/>
        <v>544.76650000000018</v>
      </c>
      <c r="M58" s="12" t="s">
        <v>17</v>
      </c>
      <c r="N58" s="6">
        <f t="shared" si="16"/>
        <v>437.5822500000001</v>
      </c>
      <c r="O58" s="13">
        <f t="shared" si="17"/>
        <v>48.620250000000006</v>
      </c>
      <c r="P58" s="62">
        <f t="shared" si="11"/>
        <v>486.2025000000001</v>
      </c>
    </row>
    <row r="59" spans="1:17" x14ac:dyDescent="0.35">
      <c r="A59" s="12" t="s">
        <v>18</v>
      </c>
      <c r="B59" s="6">
        <f t="shared" si="12"/>
        <v>459.46136250000012</v>
      </c>
      <c r="C59" s="13">
        <f t="shared" si="13"/>
        <v>51.051262500000007</v>
      </c>
      <c r="D59" s="9">
        <f t="shared" si="14"/>
        <v>64.420400000000015</v>
      </c>
      <c r="E59" s="62">
        <f t="shared" si="15"/>
        <v>574.93302500000016</v>
      </c>
      <c r="M59" s="12" t="s">
        <v>18</v>
      </c>
      <c r="N59" s="6">
        <f t="shared" si="16"/>
        <v>459.46136250000012</v>
      </c>
      <c r="O59" s="13">
        <f t="shared" si="17"/>
        <v>51.051262500000007</v>
      </c>
      <c r="P59" s="62">
        <f t="shared" si="11"/>
        <v>510.51262500000013</v>
      </c>
    </row>
    <row r="60" spans="1:17" x14ac:dyDescent="0.35">
      <c r="A60" s="12" t="s">
        <v>19</v>
      </c>
      <c r="B60" s="6">
        <f t="shared" si="12"/>
        <v>482.43443062500018</v>
      </c>
      <c r="C60" s="13">
        <f t="shared" si="13"/>
        <v>53.603825625000013</v>
      </c>
      <c r="D60" s="9">
        <f t="shared" si="14"/>
        <v>70.862440000000021</v>
      </c>
      <c r="E60" s="62">
        <f t="shared" si="15"/>
        <v>606.90069625000024</v>
      </c>
      <c r="M60" s="12" t="s">
        <v>19</v>
      </c>
      <c r="N60" s="6">
        <f t="shared" si="16"/>
        <v>482.43443062500018</v>
      </c>
      <c r="O60" s="13">
        <f t="shared" si="17"/>
        <v>53.603825625000013</v>
      </c>
      <c r="P60" s="62">
        <f t="shared" si="11"/>
        <v>536.03825625000013</v>
      </c>
    </row>
    <row r="61" spans="1:17" x14ac:dyDescent="0.35">
      <c r="A61" s="12" t="s">
        <v>20</v>
      </c>
      <c r="B61" s="6">
        <f t="shared" si="12"/>
        <v>506.55615215625022</v>
      </c>
      <c r="C61" s="13">
        <f t="shared" si="13"/>
        <v>56.284016906250017</v>
      </c>
      <c r="D61" s="9">
        <f t="shared" si="14"/>
        <v>77.948684000000029</v>
      </c>
      <c r="E61" s="62">
        <f t="shared" si="15"/>
        <v>640.78885306250027</v>
      </c>
      <c r="M61" s="12" t="s">
        <v>20</v>
      </c>
      <c r="N61" s="6">
        <f t="shared" si="16"/>
        <v>506.55615215625022</v>
      </c>
      <c r="O61" s="13">
        <f t="shared" si="17"/>
        <v>56.284016906250017</v>
      </c>
      <c r="P61" s="62">
        <f t="shared" si="11"/>
        <v>562.84016906250019</v>
      </c>
    </row>
    <row r="62" spans="1:17" x14ac:dyDescent="0.35">
      <c r="A62" s="12" t="s">
        <v>21</v>
      </c>
      <c r="B62" s="6">
        <f t="shared" si="12"/>
        <v>531.88395976406275</v>
      </c>
      <c r="C62" s="13">
        <f t="shared" si="13"/>
        <v>59.098217751562522</v>
      </c>
      <c r="D62" s="9">
        <f t="shared" si="14"/>
        <v>85.743552400000041</v>
      </c>
      <c r="E62" s="62">
        <f t="shared" si="15"/>
        <v>676.72572991562538</v>
      </c>
      <c r="M62" s="12" t="s">
        <v>21</v>
      </c>
      <c r="N62" s="6">
        <f t="shared" si="16"/>
        <v>531.88395976406275</v>
      </c>
      <c r="O62" s="13">
        <f t="shared" si="17"/>
        <v>59.098217751562522</v>
      </c>
      <c r="P62" s="62">
        <f t="shared" si="11"/>
        <v>590.98217751562527</v>
      </c>
    </row>
    <row r="63" spans="1:17" x14ac:dyDescent="0.35">
      <c r="A63" s="12" t="s">
        <v>22</v>
      </c>
      <c r="B63" s="6">
        <f t="shared" si="12"/>
        <v>558.47815775226593</v>
      </c>
      <c r="C63" s="13">
        <f t="shared" si="13"/>
        <v>62.053128639140652</v>
      </c>
      <c r="D63" s="9">
        <f t="shared" si="14"/>
        <v>94.317907640000058</v>
      </c>
      <c r="E63" s="62">
        <f t="shared" si="15"/>
        <v>714.84919403140657</v>
      </c>
      <c r="M63" s="12" t="s">
        <v>22</v>
      </c>
      <c r="N63" s="6">
        <f t="shared" si="16"/>
        <v>558.47815775226593</v>
      </c>
      <c r="O63" s="13">
        <f t="shared" si="17"/>
        <v>62.053128639140652</v>
      </c>
      <c r="P63" s="62">
        <f t="shared" si="11"/>
        <v>620.53128639140664</v>
      </c>
    </row>
    <row r="64" spans="1:17" x14ac:dyDescent="0.35">
      <c r="A64" s="12" t="s">
        <v>23</v>
      </c>
      <c r="B64" s="10">
        <f t="shared" si="12"/>
        <v>586.4020656398792</v>
      </c>
      <c r="C64" s="39">
        <f t="shared" si="13"/>
        <v>65.155785071097682</v>
      </c>
      <c r="D64" s="11">
        <f t="shared" si="14"/>
        <v>103.74969840400007</v>
      </c>
      <c r="E64" s="63">
        <f t="shared" si="15"/>
        <v>755.30754911497695</v>
      </c>
      <c r="M64" s="12" t="s">
        <v>23</v>
      </c>
      <c r="N64" s="10">
        <f t="shared" si="16"/>
        <v>586.4020656398792</v>
      </c>
      <c r="O64" s="39">
        <f t="shared" si="17"/>
        <v>65.155785071097682</v>
      </c>
      <c r="P64" s="63">
        <f t="shared" si="11"/>
        <v>651.55785071097694</v>
      </c>
    </row>
    <row r="67" spans="1:15" x14ac:dyDescent="0.35">
      <c r="A67" s="144" t="s">
        <v>65</v>
      </c>
      <c r="B67" s="141"/>
      <c r="M67" s="140" t="s">
        <v>82</v>
      </c>
      <c r="N67" s="141"/>
    </row>
    <row r="68" spans="1:15" x14ac:dyDescent="0.35">
      <c r="B68" s="12" t="s">
        <v>68</v>
      </c>
      <c r="N68" s="65" t="s">
        <v>67</v>
      </c>
      <c r="O68" s="56">
        <v>0.05</v>
      </c>
    </row>
    <row r="69" spans="1:15" ht="15" thickBot="1" x14ac:dyDescent="0.4">
      <c r="B69" s="64" t="s">
        <v>66</v>
      </c>
      <c r="N69" s="64" t="s">
        <v>66</v>
      </c>
    </row>
    <row r="70" spans="1:15" ht="15" thickTop="1" x14ac:dyDescent="0.35">
      <c r="A70" t="s">
        <v>59</v>
      </c>
      <c r="B70" s="61"/>
      <c r="M70" t="s">
        <v>59</v>
      </c>
      <c r="N70" s="61">
        <v>500</v>
      </c>
    </row>
    <row r="71" spans="1:15" x14ac:dyDescent="0.35">
      <c r="A71" s="12" t="s">
        <v>14</v>
      </c>
      <c r="B71" s="62">
        <f t="shared" ref="B71:B80" si="18">N71*1.15</f>
        <v>603.75</v>
      </c>
      <c r="M71" s="12" t="s">
        <v>14</v>
      </c>
      <c r="N71" s="62">
        <f>N70*(1+$O$68)</f>
        <v>525</v>
      </c>
    </row>
    <row r="72" spans="1:15" x14ac:dyDescent="0.35">
      <c r="A72" s="12" t="s">
        <v>15</v>
      </c>
      <c r="B72" s="62">
        <f t="shared" si="18"/>
        <v>633.9375</v>
      </c>
      <c r="M72" s="12" t="s">
        <v>15</v>
      </c>
      <c r="N72" s="62">
        <f t="shared" ref="N72:N80" si="19">N71*(1+$O$68)</f>
        <v>551.25</v>
      </c>
    </row>
    <row r="73" spans="1:15" x14ac:dyDescent="0.35">
      <c r="A73" s="12" t="s">
        <v>16</v>
      </c>
      <c r="B73" s="62">
        <f t="shared" si="18"/>
        <v>665.63437499999998</v>
      </c>
      <c r="M73" s="12" t="s">
        <v>16</v>
      </c>
      <c r="N73" s="62">
        <f t="shared" si="19"/>
        <v>578.8125</v>
      </c>
    </row>
    <row r="74" spans="1:15" x14ac:dyDescent="0.35">
      <c r="A74" s="12" t="s">
        <v>17</v>
      </c>
      <c r="B74" s="62">
        <f t="shared" si="18"/>
        <v>698.91609375000007</v>
      </c>
      <c r="M74" s="12" t="s">
        <v>17</v>
      </c>
      <c r="N74" s="62">
        <f t="shared" si="19"/>
        <v>607.75312500000007</v>
      </c>
    </row>
    <row r="75" spans="1:15" x14ac:dyDescent="0.35">
      <c r="A75" s="12" t="s">
        <v>18</v>
      </c>
      <c r="B75" s="62">
        <f t="shared" si="18"/>
        <v>733.86189843750014</v>
      </c>
      <c r="M75" s="12" t="s">
        <v>18</v>
      </c>
      <c r="N75" s="62">
        <f t="shared" si="19"/>
        <v>638.14078125000015</v>
      </c>
    </row>
    <row r="76" spans="1:15" x14ac:dyDescent="0.35">
      <c r="A76" s="12" t="s">
        <v>19</v>
      </c>
      <c r="B76" s="62">
        <f t="shared" si="18"/>
        <v>770.5549933593752</v>
      </c>
      <c r="M76" s="12" t="s">
        <v>19</v>
      </c>
      <c r="N76" s="62">
        <f t="shared" si="19"/>
        <v>670.04782031250022</v>
      </c>
    </row>
    <row r="77" spans="1:15" x14ac:dyDescent="0.35">
      <c r="A77" s="12" t="s">
        <v>20</v>
      </c>
      <c r="B77" s="62">
        <f t="shared" si="18"/>
        <v>809.08274302734389</v>
      </c>
      <c r="M77" s="12" t="s">
        <v>20</v>
      </c>
      <c r="N77" s="62">
        <f t="shared" si="19"/>
        <v>703.55021132812522</v>
      </c>
    </row>
    <row r="78" spans="1:15" x14ac:dyDescent="0.35">
      <c r="A78" s="12" t="s">
        <v>21</v>
      </c>
      <c r="B78" s="62">
        <f t="shared" si="18"/>
        <v>849.53688017871127</v>
      </c>
      <c r="M78" s="12" t="s">
        <v>21</v>
      </c>
      <c r="N78" s="62">
        <f t="shared" si="19"/>
        <v>738.72772189453156</v>
      </c>
    </row>
    <row r="79" spans="1:15" x14ac:dyDescent="0.35">
      <c r="A79" s="12" t="s">
        <v>22</v>
      </c>
      <c r="B79" s="62">
        <f t="shared" si="18"/>
        <v>892.01372418764674</v>
      </c>
      <c r="M79" s="12" t="s">
        <v>22</v>
      </c>
      <c r="N79" s="62">
        <f t="shared" si="19"/>
        <v>775.66410798925813</v>
      </c>
    </row>
    <row r="80" spans="1:15" x14ac:dyDescent="0.35">
      <c r="A80" s="12" t="s">
        <v>23</v>
      </c>
      <c r="B80" s="63">
        <f t="shared" si="18"/>
        <v>936.61441039702925</v>
      </c>
      <c r="M80" s="12" t="s">
        <v>23</v>
      </c>
      <c r="N80" s="63">
        <f t="shared" si="19"/>
        <v>814.44731338872111</v>
      </c>
    </row>
    <row r="82" spans="1:17" x14ac:dyDescent="0.35">
      <c r="A82" s="145" t="s">
        <v>69</v>
      </c>
      <c r="B82" s="146"/>
      <c r="C82" s="146"/>
      <c r="M82" s="142" t="s">
        <v>83</v>
      </c>
      <c r="N82" s="143"/>
    </row>
    <row r="84" spans="1:17" x14ac:dyDescent="0.35">
      <c r="A84" t="s">
        <v>70</v>
      </c>
      <c r="C84" s="1">
        <v>0.05</v>
      </c>
      <c r="H84" s="1"/>
      <c r="M84" t="s">
        <v>70</v>
      </c>
      <c r="O84" s="1">
        <v>0.05</v>
      </c>
    </row>
    <row r="85" spans="1:17" x14ac:dyDescent="0.35">
      <c r="A85" t="s">
        <v>71</v>
      </c>
      <c r="C85" s="1">
        <v>0.1</v>
      </c>
      <c r="H85" s="1"/>
      <c r="M85" t="s">
        <v>71</v>
      </c>
      <c r="O85" s="1">
        <v>0.1</v>
      </c>
    </row>
    <row r="86" spans="1:17" x14ac:dyDescent="0.35">
      <c r="A86" t="s">
        <v>72</v>
      </c>
      <c r="C86" s="1">
        <v>0.06</v>
      </c>
      <c r="H86" s="1"/>
      <c r="M86" t="s">
        <v>72</v>
      </c>
      <c r="O86" s="1">
        <v>0.06</v>
      </c>
    </row>
    <row r="87" spans="1:17" ht="15" thickBot="1" x14ac:dyDescent="0.4">
      <c r="A87" s="31"/>
      <c r="B87" s="45" t="s">
        <v>73</v>
      </c>
      <c r="C87" s="45" t="s">
        <v>74</v>
      </c>
      <c r="D87" s="45" t="s">
        <v>75</v>
      </c>
      <c r="E87" s="64" t="s">
        <v>76</v>
      </c>
      <c r="M87" s="31"/>
      <c r="N87" s="45" t="s">
        <v>73</v>
      </c>
      <c r="O87" s="45" t="s">
        <v>74</v>
      </c>
      <c r="P87" s="45" t="s">
        <v>75</v>
      </c>
      <c r="Q87" s="64" t="s">
        <v>76</v>
      </c>
    </row>
    <row r="88" spans="1:17" ht="15" thickTop="1" x14ac:dyDescent="0.35">
      <c r="A88" s="8" t="s">
        <v>14</v>
      </c>
      <c r="B88" s="13">
        <f>$C$84*'Total Income'!B47</f>
        <v>421.26875000000001</v>
      </c>
      <c r="C88" s="13">
        <f>$C$85*'Total Income'!B47</f>
        <v>842.53750000000002</v>
      </c>
      <c r="D88" s="13">
        <f>$C$86*'Total Income'!B47</f>
        <v>505.52249999999998</v>
      </c>
      <c r="E88" s="62">
        <f t="shared" ref="E88:E97" si="20">D88+C88+B88</f>
        <v>1769.3287499999999</v>
      </c>
      <c r="M88" s="8" t="s">
        <v>14</v>
      </c>
      <c r="N88" s="13">
        <f>$O$84*'Total Income'!L47</f>
        <v>404.22375</v>
      </c>
      <c r="O88" s="13">
        <f>$O$85*'Total Income'!L47</f>
        <v>808.44749999999999</v>
      </c>
      <c r="P88" s="13">
        <f>$O$86*'Total Income'!L47</f>
        <v>485.06849999999997</v>
      </c>
      <c r="Q88" s="62">
        <f>P88+O88+N88</f>
        <v>1697.7397500000002</v>
      </c>
    </row>
    <row r="89" spans="1:17" x14ac:dyDescent="0.35">
      <c r="A89" s="8" t="s">
        <v>15</v>
      </c>
      <c r="B89" s="13">
        <f>$C$84*'Total Income'!B48</f>
        <v>457.79352656250006</v>
      </c>
      <c r="C89" s="13">
        <f>$C$85*'Total Income'!B48</f>
        <v>915.58705312500012</v>
      </c>
      <c r="D89" s="13">
        <f>$C$86*'Total Income'!B48</f>
        <v>549.35223187500003</v>
      </c>
      <c r="E89" s="62">
        <f t="shared" si="20"/>
        <v>1922.7328115625003</v>
      </c>
      <c r="M89" s="8" t="s">
        <v>15</v>
      </c>
      <c r="N89" s="13">
        <f>$O$84*'Total Income'!L48</f>
        <v>435.80835506249997</v>
      </c>
      <c r="O89" s="13">
        <f>$O$85*'Total Income'!L48</f>
        <v>871.61671012499994</v>
      </c>
      <c r="P89" s="13">
        <f>$O$86*'Total Income'!L48</f>
        <v>522.97002607499996</v>
      </c>
      <c r="Q89" s="62">
        <f t="shared" ref="Q89:Q97" si="21">P89+O89+N89</f>
        <v>1830.3950912624998</v>
      </c>
    </row>
    <row r="90" spans="1:17" x14ac:dyDescent="0.35">
      <c r="A90" s="8" t="s">
        <v>16</v>
      </c>
      <c r="B90" s="13">
        <f>$C$84*'Total Income'!B49</f>
        <v>497.74498956210937</v>
      </c>
      <c r="C90" s="13">
        <f>$C$85*'Total Income'!B49</f>
        <v>995.48997912421873</v>
      </c>
      <c r="D90" s="13">
        <f>$C$86*'Total Income'!B49</f>
        <v>597.29398747453126</v>
      </c>
      <c r="E90" s="62">
        <f t="shared" si="20"/>
        <v>2090.5289561608593</v>
      </c>
      <c r="M90" s="8" t="s">
        <v>16</v>
      </c>
      <c r="N90" s="13">
        <f>$O$84*'Total Income'!L49</f>
        <v>469.95131106255934</v>
      </c>
      <c r="O90" s="13">
        <f>$O$85*'Total Income'!L49</f>
        <v>939.90262212511868</v>
      </c>
      <c r="P90" s="13">
        <f>$O$86*'Total Income'!L49</f>
        <v>563.94157327507116</v>
      </c>
      <c r="Q90" s="62">
        <f t="shared" si="21"/>
        <v>1973.7955064627492</v>
      </c>
    </row>
    <row r="91" spans="1:17" x14ac:dyDescent="0.35">
      <c r="A91" s="8" t="s">
        <v>17</v>
      </c>
      <c r="B91" s="13">
        <f>$C$84*'Total Income'!B50</f>
        <v>541.46727322865706</v>
      </c>
      <c r="C91" s="13">
        <f>$C$85*'Total Income'!B50</f>
        <v>1082.9345464573141</v>
      </c>
      <c r="D91" s="13">
        <f>$C$86*'Total Income'!B50</f>
        <v>649.76072787438852</v>
      </c>
      <c r="E91" s="62">
        <f t="shared" si="20"/>
        <v>2274.1625475603596</v>
      </c>
      <c r="M91" s="8" t="s">
        <v>17</v>
      </c>
      <c r="N91" s="13">
        <f>$O$84*'Total Income'!L50</f>
        <v>506.86716556980474</v>
      </c>
      <c r="O91" s="13">
        <f>$O$85*'Total Income'!L50</f>
        <v>1013.7343311396095</v>
      </c>
      <c r="P91" s="13">
        <f>$O$86*'Total Income'!L50</f>
        <v>608.2405986837656</v>
      </c>
      <c r="Q91" s="62">
        <f t="shared" si="21"/>
        <v>2128.84209539318</v>
      </c>
    </row>
    <row r="92" spans="1:17" x14ac:dyDescent="0.35">
      <c r="A92" s="8" t="s">
        <v>18</v>
      </c>
      <c r="B92" s="13">
        <f>$C$84*'Total Income'!B51</f>
        <v>589.34091493412643</v>
      </c>
      <c r="C92" s="13">
        <f>$C$85*'Total Income'!B51</f>
        <v>1178.6818298682529</v>
      </c>
      <c r="D92" s="13">
        <f>$C$86*'Total Income'!B51</f>
        <v>707.20909792095165</v>
      </c>
      <c r="E92" s="62">
        <f t="shared" si="20"/>
        <v>2475.2318427233308</v>
      </c>
      <c r="M92" s="8" t="s">
        <v>18</v>
      </c>
      <c r="N92" s="13">
        <f>$O$84*'Total Income'!L51</f>
        <v>546.78903017933123</v>
      </c>
      <c r="O92" s="13">
        <f>$O$85*'Total Income'!L51</f>
        <v>1093.5780603586625</v>
      </c>
      <c r="P92" s="13">
        <f>$O$86*'Total Income'!L51</f>
        <v>656.14683621519737</v>
      </c>
      <c r="Q92" s="62">
        <f t="shared" si="21"/>
        <v>2296.5139267531913</v>
      </c>
    </row>
    <row r="93" spans="1:17" x14ac:dyDescent="0.35">
      <c r="A93" s="8" t="s">
        <v>19</v>
      </c>
      <c r="B93" s="13">
        <f>$C$84*'Total Income'!B52</f>
        <v>641.78684688647706</v>
      </c>
      <c r="C93" s="13">
        <f>$C$85*'Total Income'!B52</f>
        <v>1283.5736937729541</v>
      </c>
      <c r="D93" s="13">
        <f>$C$86*'Total Income'!B52</f>
        <v>770.14421626377236</v>
      </c>
      <c r="E93" s="62">
        <f t="shared" si="20"/>
        <v>2695.5047569232038</v>
      </c>
      <c r="M93" s="8" t="s">
        <v>19</v>
      </c>
      <c r="N93" s="13">
        <f>$O$84*'Total Income'!L52</f>
        <v>589.97022991006668</v>
      </c>
      <c r="O93" s="13">
        <f>$O$85*'Total Income'!L52</f>
        <v>1179.9404598201334</v>
      </c>
      <c r="P93" s="13">
        <f>$O$86*'Total Income'!L52</f>
        <v>707.96427589207985</v>
      </c>
      <c r="Q93" s="62">
        <f t="shared" si="21"/>
        <v>2477.8749656222799</v>
      </c>
    </row>
    <row r="94" spans="1:17" x14ac:dyDescent="0.35">
      <c r="A94" s="8" t="s">
        <v>20</v>
      </c>
      <c r="B94" s="13">
        <f>$C$84*'Total Income'!B53</f>
        <v>699.27083580815452</v>
      </c>
      <c r="C94" s="13">
        <f>$C$85*'Total Income'!B53</f>
        <v>1398.541671616309</v>
      </c>
      <c r="D94" s="13">
        <f>$C$86*'Total Income'!B53</f>
        <v>839.12500296978544</v>
      </c>
      <c r="E94" s="62">
        <f t="shared" si="20"/>
        <v>2936.9375103942489</v>
      </c>
      <c r="M94" s="8" t="s">
        <v>20</v>
      </c>
      <c r="N94" s="13">
        <f>$O$84*'Total Income'!L53</f>
        <v>636.68610230295599</v>
      </c>
      <c r="O94" s="13">
        <f>$O$85*'Total Income'!L53</f>
        <v>1273.372204605912</v>
      </c>
      <c r="P94" s="13">
        <f>$O$86*'Total Income'!L53</f>
        <v>764.02332276354707</v>
      </c>
      <c r="Q94" s="62">
        <f t="shared" si="21"/>
        <v>2674.0816296724151</v>
      </c>
    </row>
    <row r="95" spans="1:17" x14ac:dyDescent="0.35">
      <c r="A95" s="8" t="s">
        <v>21</v>
      </c>
      <c r="B95" s="13">
        <f>$C$84*'Total Income'!B54</f>
        <v>762.30842160507575</v>
      </c>
      <c r="C95" s="13">
        <f>$C$85*'Total Income'!B54</f>
        <v>1524.6168432101515</v>
      </c>
      <c r="D95" s="13">
        <f>$C$86*'Total Income'!B54</f>
        <v>914.77010592609088</v>
      </c>
      <c r="E95" s="62">
        <f t="shared" si="20"/>
        <v>3201.6953707413181</v>
      </c>
      <c r="M95" s="8" t="s">
        <v>21</v>
      </c>
      <c r="N95" s="13">
        <f>$O$84*'Total Income'!L54</f>
        <v>687.23596003015791</v>
      </c>
      <c r="O95" s="13">
        <f>$O$85*'Total Income'!L54</f>
        <v>1374.4719200603158</v>
      </c>
      <c r="P95" s="13">
        <f>$O$86*'Total Income'!L54</f>
        <v>824.68315203618931</v>
      </c>
      <c r="Q95" s="62">
        <f t="shared" si="21"/>
        <v>2886.391032126663</v>
      </c>
    </row>
    <row r="96" spans="1:17" x14ac:dyDescent="0.35">
      <c r="A96" s="8" t="s">
        <v>22</v>
      </c>
      <c r="B96" s="13">
        <f>$C$84*'Total Income'!B55</f>
        <v>831.47041189005074</v>
      </c>
      <c r="C96" s="13">
        <f>$C$85*'Total Income'!B55</f>
        <v>1662.9408237801015</v>
      </c>
      <c r="D96" s="13">
        <f>$C$86*'Total Income'!B55</f>
        <v>997.76449426806073</v>
      </c>
      <c r="E96" s="62">
        <f t="shared" si="20"/>
        <v>3492.175729938213</v>
      </c>
      <c r="M96" s="8" t="s">
        <v>22</v>
      </c>
      <c r="N96" s="13">
        <f>$O$84*'Total Income'!L55</f>
        <v>741.9452321162986</v>
      </c>
      <c r="O96" s="13">
        <f>$O$85*'Total Income'!L55</f>
        <v>1483.8904642325972</v>
      </c>
      <c r="P96" s="13">
        <f>$O$86*'Total Income'!L55</f>
        <v>890.33427853955823</v>
      </c>
      <c r="Q96" s="62">
        <f t="shared" si="21"/>
        <v>3116.1699748884539</v>
      </c>
    </row>
    <row r="97" spans="1:17" x14ac:dyDescent="0.35">
      <c r="A97" s="55" t="s">
        <v>23</v>
      </c>
      <c r="B97" s="39">
        <f>$C$84*'Total Income'!B56</f>
        <v>907.38899575914809</v>
      </c>
      <c r="C97" s="39">
        <f>$C$85*'Total Income'!B56</f>
        <v>1814.7779915182962</v>
      </c>
      <c r="D97" s="39">
        <f>$C$86*'Total Income'!B56</f>
        <v>1088.8667949109777</v>
      </c>
      <c r="E97" s="63">
        <f t="shared" si="20"/>
        <v>3811.0337821884223</v>
      </c>
      <c r="M97" s="55" t="s">
        <v>23</v>
      </c>
      <c r="N97" s="39">
        <f>$O$84*'Total Income'!L56</f>
        <v>801.16780028420521</v>
      </c>
      <c r="O97" s="39">
        <f>$O$85*'Total Income'!L56</f>
        <v>1602.3356005684104</v>
      </c>
      <c r="P97" s="39">
        <f>$O$86*'Total Income'!L56</f>
        <v>961.40136034104614</v>
      </c>
      <c r="Q97" s="63">
        <f t="shared" si="21"/>
        <v>3364.9047611936621</v>
      </c>
    </row>
    <row r="98" spans="1:17" ht="15" thickBot="1" x14ac:dyDescent="0.4"/>
    <row r="99" spans="1:17" ht="15" thickBot="1" x14ac:dyDescent="0.4">
      <c r="A99" s="67"/>
      <c r="B99" s="137" t="s">
        <v>79</v>
      </c>
      <c r="C99" s="138"/>
      <c r="M99" s="67"/>
      <c r="N99" s="137" t="s">
        <v>79</v>
      </c>
      <c r="O99" s="138"/>
    </row>
    <row r="100" spans="1:17" x14ac:dyDescent="0.35">
      <c r="A100" s="20" t="s">
        <v>35</v>
      </c>
      <c r="B100" s="12">
        <v>1150</v>
      </c>
      <c r="C100" s="35"/>
      <c r="D100" t="s">
        <v>85</v>
      </c>
      <c r="M100" s="20" t="s">
        <v>35</v>
      </c>
      <c r="N100" s="12">
        <v>150</v>
      </c>
      <c r="O100" s="35"/>
      <c r="P100" t="s">
        <v>86</v>
      </c>
    </row>
    <row r="101" spans="1:17" x14ac:dyDescent="0.35">
      <c r="A101" s="20" t="s">
        <v>14</v>
      </c>
      <c r="B101" s="13">
        <f>E88+B71+E55+D43+E27+G14</f>
        <v>6924.3537499999993</v>
      </c>
      <c r="C101" s="35"/>
      <c r="M101" s="20" t="s">
        <v>14</v>
      </c>
      <c r="N101" s="13">
        <f>Q88+N71+P55+P43+S14</f>
        <v>6556.7827500000003</v>
      </c>
      <c r="O101" s="35"/>
    </row>
    <row r="102" spans="1:17" x14ac:dyDescent="0.35">
      <c r="A102" s="20" t="s">
        <v>15</v>
      </c>
      <c r="B102" s="13">
        <f>E89+B72+E56+D44+E28+G15</f>
        <v>7457.1555128125001</v>
      </c>
      <c r="C102" s="35"/>
      <c r="M102" s="20" t="s">
        <v>15</v>
      </c>
      <c r="N102" s="13">
        <f t="shared" ref="N102:N105" si="22">Q89+N72+P56+P44+S15</f>
        <v>7011.1958461124996</v>
      </c>
      <c r="O102" s="35"/>
    </row>
    <row r="103" spans="1:17" x14ac:dyDescent="0.35">
      <c r="A103" s="20" t="s">
        <v>16</v>
      </c>
      <c r="B103" s="13">
        <f>E90+B73+E57+D45+E29+G16</f>
        <v>8038.103150933046</v>
      </c>
      <c r="C103" s="35"/>
      <c r="M103" s="20" t="s">
        <v>16</v>
      </c>
      <c r="N103" s="13">
        <f t="shared" si="22"/>
        <v>7500.9257660792573</v>
      </c>
      <c r="O103" s="35"/>
    </row>
    <row r="104" spans="1:17" x14ac:dyDescent="0.35">
      <c r="A104" s="20" t="s">
        <v>17</v>
      </c>
      <c r="B104" s="13">
        <f t="shared" ref="B104:B109" si="23">E91+B74+E58+E30+G17</f>
        <v>8035.1590060108247</v>
      </c>
      <c r="C104" s="35"/>
      <c r="M104" s="20" t="s">
        <v>17</v>
      </c>
      <c r="N104" s="13">
        <f t="shared" si="22"/>
        <v>8028.889864412592</v>
      </c>
      <c r="O104" s="35"/>
    </row>
    <row r="105" spans="1:17" x14ac:dyDescent="0.35">
      <c r="A105" s="20" t="s">
        <v>18</v>
      </c>
      <c r="B105" s="13">
        <f t="shared" si="23"/>
        <v>8717.6920197643103</v>
      </c>
      <c r="C105" s="35"/>
      <c r="M105" s="20" t="s">
        <v>18</v>
      </c>
      <c r="N105" s="13">
        <f t="shared" si="22"/>
        <v>8598.2568607191388</v>
      </c>
      <c r="O105" s="35"/>
    </row>
    <row r="106" spans="1:17" x14ac:dyDescent="0.35">
      <c r="A106" s="20" t="s">
        <v>19</v>
      </c>
      <c r="B106" s="13">
        <f t="shared" si="23"/>
        <v>9464.1378194877507</v>
      </c>
      <c r="C106" s="35"/>
      <c r="M106" s="20" t="s">
        <v>19</v>
      </c>
      <c r="N106" s="13">
        <f>Q93+N76+P60+S19</f>
        <v>8556.4032316300545</v>
      </c>
      <c r="O106" s="35"/>
    </row>
    <row r="107" spans="1:17" x14ac:dyDescent="0.35">
      <c r="A107" s="20" t="s">
        <v>20</v>
      </c>
      <c r="B107" s="13">
        <f t="shared" si="23"/>
        <v>10280.960393257306</v>
      </c>
      <c r="C107" s="35"/>
      <c r="M107" s="20" t="s">
        <v>20</v>
      </c>
      <c r="N107" s="13">
        <f t="shared" ref="N107:N110" si="24">Q94+N77+P61+S20</f>
        <v>9209.3604393168443</v>
      </c>
      <c r="O107" s="35"/>
    </row>
    <row r="108" spans="1:17" x14ac:dyDescent="0.35">
      <c r="A108" s="20" t="s">
        <v>21</v>
      </c>
      <c r="B108" s="13">
        <f t="shared" si="23"/>
        <v>11175.313537689006</v>
      </c>
      <c r="C108" s="35"/>
      <c r="M108" s="20" t="s">
        <v>21</v>
      </c>
      <c r="N108" s="13">
        <f t="shared" si="24"/>
        <v>9914.8211414215766</v>
      </c>
      <c r="O108" s="35"/>
    </row>
    <row r="109" spans="1:17" x14ac:dyDescent="0.35">
      <c r="A109" s="20" t="s">
        <v>22</v>
      </c>
      <c r="B109" s="13">
        <f t="shared" si="23"/>
        <v>12155.117042398406</v>
      </c>
      <c r="C109" s="35"/>
      <c r="M109" s="20" t="s">
        <v>22</v>
      </c>
      <c r="N109" s="13">
        <f t="shared" si="24"/>
        <v>10677.202107009713</v>
      </c>
      <c r="O109" s="35"/>
    </row>
    <row r="110" spans="1:17" ht="15" thickBot="1" x14ac:dyDescent="0.4">
      <c r="A110" s="68" t="s">
        <v>23</v>
      </c>
      <c r="B110" s="38">
        <f>E97+B80+E64+E36+G23+B7</f>
        <v>13029.141465993423</v>
      </c>
      <c r="C110" s="33"/>
      <c r="M110" s="68" t="s">
        <v>23</v>
      </c>
      <c r="N110" s="38">
        <f t="shared" si="24"/>
        <v>11501.305502440493</v>
      </c>
      <c r="O110" s="33"/>
    </row>
  </sheetData>
  <mergeCells count="41">
    <mergeCell ref="B99:C99"/>
    <mergeCell ref="N99:O99"/>
    <mergeCell ref="P52:Q52"/>
    <mergeCell ref="M67:N67"/>
    <mergeCell ref="M82:N82"/>
    <mergeCell ref="A67:B67"/>
    <mergeCell ref="A82:C82"/>
    <mergeCell ref="N48:O48"/>
    <mergeCell ref="B52:C52"/>
    <mergeCell ref="D52:E52"/>
    <mergeCell ref="A51:B51"/>
    <mergeCell ref="M51:N51"/>
    <mergeCell ref="N52:O52"/>
    <mergeCell ref="B45:C45"/>
    <mergeCell ref="B47:C47"/>
    <mergeCell ref="B46:C46"/>
    <mergeCell ref="M38:N38"/>
    <mergeCell ref="N39:O39"/>
    <mergeCell ref="N40:O40"/>
    <mergeCell ref="N41:O41"/>
    <mergeCell ref="N42:O42"/>
    <mergeCell ref="N43:O43"/>
    <mergeCell ref="N44:O44"/>
    <mergeCell ref="N45:O45"/>
    <mergeCell ref="N46:O46"/>
    <mergeCell ref="N47:O47"/>
    <mergeCell ref="B40:C40"/>
    <mergeCell ref="B41:C41"/>
    <mergeCell ref="B42:C42"/>
    <mergeCell ref="B43:C43"/>
    <mergeCell ref="B44:C44"/>
    <mergeCell ref="A9:B9"/>
    <mergeCell ref="M9:N9"/>
    <mergeCell ref="A25:B25"/>
    <mergeCell ref="A38:B38"/>
    <mergeCell ref="B39:C39"/>
    <mergeCell ref="A2:B2"/>
    <mergeCell ref="M2:N2"/>
    <mergeCell ref="A1:B1"/>
    <mergeCell ref="M1:N1"/>
    <mergeCell ref="A5:B5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2A5996-BD54-4D99-ACA7-E99FB29470FC}">
  <sheetPr>
    <tabColor theme="5" tint="0.79998168889431442"/>
  </sheetPr>
  <dimension ref="A1:V13"/>
  <sheetViews>
    <sheetView workbookViewId="0">
      <selection activeCell="E13" sqref="E13"/>
    </sheetView>
  </sheetViews>
  <sheetFormatPr defaultRowHeight="14.5" x14ac:dyDescent="0.35"/>
  <cols>
    <col min="2" max="2" width="10.26953125" bestFit="1" customWidth="1"/>
    <col min="12" max="13" width="10.08984375" bestFit="1" customWidth="1"/>
    <col min="14" max="14" width="10" customWidth="1"/>
    <col min="15" max="15" width="11.26953125" customWidth="1"/>
    <col min="16" max="16" width="9.36328125" customWidth="1"/>
  </cols>
  <sheetData>
    <row r="1" spans="1:22" ht="15" thickBot="1" x14ac:dyDescent="0.4">
      <c r="A1" t="s">
        <v>95</v>
      </c>
    </row>
    <row r="2" spans="1:22" x14ac:dyDescent="0.35">
      <c r="A2" s="66" t="s">
        <v>0</v>
      </c>
      <c r="B2" s="76">
        <v>0</v>
      </c>
      <c r="C2" s="76">
        <v>1</v>
      </c>
      <c r="D2" s="76">
        <v>2</v>
      </c>
      <c r="E2" s="76">
        <v>3</v>
      </c>
      <c r="F2" s="76">
        <v>4</v>
      </c>
      <c r="G2" s="76">
        <v>5</v>
      </c>
      <c r="H2" s="76">
        <v>6</v>
      </c>
      <c r="I2" s="76">
        <v>7</v>
      </c>
      <c r="J2" s="76">
        <v>8</v>
      </c>
      <c r="K2" s="76">
        <v>9</v>
      </c>
      <c r="L2" s="77">
        <v>10</v>
      </c>
    </row>
    <row r="3" spans="1:22" ht="15" thickBot="1" x14ac:dyDescent="0.4">
      <c r="A3" s="32" t="s">
        <v>91</v>
      </c>
      <c r="B3" s="78">
        <v>-1150</v>
      </c>
      <c r="C3" s="38">
        <v>1422.9191249999999</v>
      </c>
      <c r="D3" s="38">
        <v>1600.8435165937506</v>
      </c>
      <c r="E3" s="38">
        <v>1797.116976278224</v>
      </c>
      <c r="F3" s="38">
        <v>2586.7678127060894</v>
      </c>
      <c r="G3" s="38">
        <v>2834.2136510263967</v>
      </c>
      <c r="H3" s="38">
        <v>3106.4392064176104</v>
      </c>
      <c r="I3" s="38">
        <v>3406.0106906152105</v>
      </c>
      <c r="J3" s="38">
        <v>3735.7694049712627</v>
      </c>
      <c r="K3" s="38">
        <v>4098.862075862352</v>
      </c>
      <c r="L3" s="24">
        <f>4678.7746042706+'Total Expense'!E97</f>
        <v>8489.8083864590226</v>
      </c>
      <c r="N3" t="s">
        <v>99</v>
      </c>
    </row>
    <row r="4" spans="1:22" ht="15" thickBot="1" x14ac:dyDescent="0.4"/>
    <row r="5" spans="1:22" ht="15" thickBot="1" x14ac:dyDescent="0.4">
      <c r="A5" s="67" t="s">
        <v>92</v>
      </c>
      <c r="B5" s="79">
        <v>0.05</v>
      </c>
      <c r="C5" s="79">
        <v>7.0000000000000007E-2</v>
      </c>
      <c r="D5" s="79">
        <v>0.09</v>
      </c>
      <c r="E5" s="82">
        <v>0.11</v>
      </c>
      <c r="F5" s="79">
        <v>0.13</v>
      </c>
      <c r="G5" s="79">
        <v>0.15</v>
      </c>
      <c r="H5" s="79">
        <v>0.17</v>
      </c>
      <c r="I5" s="79">
        <v>0.19</v>
      </c>
      <c r="J5" s="79">
        <v>0.25</v>
      </c>
    </row>
    <row r="6" spans="1:22" ht="15" thickBot="1" x14ac:dyDescent="0.4">
      <c r="A6" s="81" t="s">
        <v>97</v>
      </c>
      <c r="B6" s="15">
        <f>NPV(B5,$C$3,$D$3,$E$3,$F$3,$G$3,$H$3,$I$3,$J$3,$K$3,$L$3)+$B$3</f>
        <v>22679.757064864345</v>
      </c>
      <c r="C6" s="15">
        <f t="shared" ref="C6:F6" si="0">NPV(C5,$C$3,$D$3,$E$3,$F$3,$G$3,$H$3,$I$3,$J$3,$K$3,$L$3)+$B$3</f>
        <v>19949.83356389686</v>
      </c>
      <c r="D6" s="15">
        <f t="shared" si="0"/>
        <v>17628.85448779276</v>
      </c>
      <c r="E6" s="83">
        <f t="shared" si="0"/>
        <v>15645.915754223588</v>
      </c>
      <c r="F6" s="15">
        <f t="shared" si="0"/>
        <v>13943.75428319704</v>
      </c>
      <c r="G6" s="15">
        <f t="shared" ref="G6" si="1">NPV(G5,$C$3,$D$3,$E$3,$F$3,$G$3,$H$3,$I$3,$J$3,$K$3,$L$3)+$B$3</f>
        <v>12475.89805925373</v>
      </c>
      <c r="H6" s="15">
        <f t="shared" ref="H6" si="2">NPV(H5,$C$3,$D$3,$E$3,$F$3,$G$3,$H$3,$I$3,$J$3,$K$3,$L$3)+$B$3</f>
        <v>11204.454280365095</v>
      </c>
      <c r="I6" s="15">
        <f t="shared" ref="I6:J6" si="3">NPV(I5,$C$3,$D$3,$E$3,$F$3,$G$3,$H$3,$I$3,$J$3,$K$3,$L$3)+$B$3</f>
        <v>10098.383883835733</v>
      </c>
      <c r="J6" s="15">
        <f t="shared" si="3"/>
        <v>7538.3651720090911</v>
      </c>
      <c r="L6" t="s">
        <v>98</v>
      </c>
    </row>
    <row r="8" spans="1:22" ht="15" thickBot="1" x14ac:dyDescent="0.4">
      <c r="L8" s="84"/>
      <c r="M8" s="84"/>
      <c r="N8" s="84"/>
      <c r="O8" s="84"/>
      <c r="P8" s="84"/>
      <c r="Q8" s="84"/>
      <c r="R8" s="84"/>
      <c r="S8" s="84"/>
      <c r="T8" s="84"/>
      <c r="U8" s="84"/>
      <c r="V8" s="84"/>
    </row>
    <row r="9" spans="1:22" x14ac:dyDescent="0.35">
      <c r="A9" s="66" t="s">
        <v>93</v>
      </c>
      <c r="B9" s="80">
        <v>1.3939390797191664</v>
      </c>
      <c r="L9" s="13"/>
      <c r="M9" s="13"/>
      <c r="N9" s="13"/>
      <c r="O9" s="13"/>
      <c r="P9" s="13"/>
      <c r="Q9" s="13"/>
      <c r="R9" s="13"/>
      <c r="S9" s="13"/>
      <c r="T9" s="13"/>
      <c r="U9" s="13"/>
    </row>
    <row r="10" spans="1:22" ht="15" thickBot="1" x14ac:dyDescent="0.4">
      <c r="A10" s="32" t="s">
        <v>94</v>
      </c>
      <c r="B10" s="24">
        <f>NPV(B9,$C$3,$D$3,$E$3,$F$3,$G$3,$H$3,$I$3,$J$3,$K$3,$L$3)+$B$3</f>
        <v>7.1969091322898748E-5</v>
      </c>
      <c r="L10" s="12"/>
      <c r="M10" s="12"/>
      <c r="N10" s="12"/>
      <c r="O10" s="12"/>
      <c r="P10" s="12"/>
      <c r="Q10" s="12"/>
      <c r="R10" s="12"/>
      <c r="S10" s="12"/>
      <c r="T10" s="12"/>
      <c r="U10" s="12"/>
    </row>
    <row r="12" spans="1:22" x14ac:dyDescent="0.35">
      <c r="A12" s="12"/>
      <c r="B12" s="12"/>
      <c r="C12" s="12"/>
      <c r="D12" s="12"/>
      <c r="E12" s="12"/>
      <c r="F12" s="12"/>
      <c r="G12" s="12"/>
      <c r="H12" s="12"/>
      <c r="I12" s="12"/>
      <c r="J12" s="12"/>
      <c r="K12" s="12"/>
      <c r="L12" s="12"/>
    </row>
    <row r="13" spans="1:22" x14ac:dyDescent="0.35">
      <c r="A13" s="12"/>
      <c r="B13" s="12"/>
      <c r="C13" s="12"/>
      <c r="D13" s="12"/>
      <c r="E13" s="12"/>
      <c r="F13" s="12"/>
      <c r="G13" s="12"/>
      <c r="H13" s="12"/>
      <c r="I13" s="12"/>
      <c r="J13" s="12"/>
      <c r="K13" s="12"/>
      <c r="L13" s="12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00500D-0E02-4AF3-9067-454E0B1D17FB}">
  <sheetPr>
    <tabColor theme="4" tint="0.79998168889431442"/>
  </sheetPr>
  <dimension ref="A1:AD80"/>
  <sheetViews>
    <sheetView topLeftCell="A60" workbookViewId="0">
      <selection activeCell="J11" sqref="J11"/>
    </sheetView>
  </sheetViews>
  <sheetFormatPr defaultRowHeight="14.5" x14ac:dyDescent="0.35"/>
  <cols>
    <col min="13" max="13" width="13.7265625" customWidth="1"/>
    <col min="15" max="15" width="15" customWidth="1"/>
  </cols>
  <sheetData>
    <row r="1" spans="1:15" ht="15" thickBot="1" x14ac:dyDescent="0.4">
      <c r="A1" t="s">
        <v>96</v>
      </c>
      <c r="B1" t="s">
        <v>113</v>
      </c>
      <c r="G1" s="150" t="s">
        <v>114</v>
      </c>
      <c r="H1" s="150"/>
      <c r="I1" s="150"/>
      <c r="J1" s="150"/>
      <c r="K1" s="150"/>
      <c r="L1" s="150"/>
      <c r="M1" s="150"/>
      <c r="N1" s="150"/>
      <c r="O1" s="150"/>
    </row>
    <row r="2" spans="1:15" ht="15" thickBot="1" x14ac:dyDescent="0.4">
      <c r="B2" s="85" t="s">
        <v>110</v>
      </c>
      <c r="C2" s="85" t="s">
        <v>111</v>
      </c>
      <c r="D2" s="86" t="s">
        <v>112</v>
      </c>
      <c r="G2" s="150" t="s">
        <v>115</v>
      </c>
      <c r="H2" s="150"/>
      <c r="I2" s="150"/>
      <c r="J2" s="150"/>
      <c r="K2" s="150"/>
      <c r="L2" s="150"/>
      <c r="M2" s="150"/>
      <c r="N2" s="150"/>
      <c r="O2" s="150"/>
    </row>
    <row r="3" spans="1:15" x14ac:dyDescent="0.35">
      <c r="A3" t="s">
        <v>35</v>
      </c>
      <c r="C3" s="13">
        <f>SUM(G33:N33)</f>
        <v>-1150</v>
      </c>
      <c r="D3" s="102">
        <f>B3+C3</f>
        <v>-1150</v>
      </c>
      <c r="G3" s="150" t="s">
        <v>116</v>
      </c>
      <c r="H3" s="150"/>
      <c r="I3" s="150"/>
      <c r="J3" s="150"/>
      <c r="K3" s="150"/>
      <c r="L3" s="150"/>
      <c r="M3" s="150"/>
      <c r="N3" s="150"/>
      <c r="O3" s="150"/>
    </row>
    <row r="4" spans="1:15" x14ac:dyDescent="0.35">
      <c r="A4" t="s">
        <v>14</v>
      </c>
      <c r="B4" s="72">
        <f>I9+M9+O9</f>
        <v>8425.375</v>
      </c>
      <c r="C4" s="13">
        <f t="shared" ref="C4:C23" si="0">SUM(G34:N34)</f>
        <v>-6317.5137500000001</v>
      </c>
      <c r="D4" s="102">
        <f t="shared" ref="D4:D23" si="1">B4+C4</f>
        <v>2107.8612499999999</v>
      </c>
      <c r="G4" s="150" t="s">
        <v>117</v>
      </c>
      <c r="H4" s="150"/>
      <c r="I4" s="150"/>
      <c r="J4" s="150"/>
      <c r="K4" s="150"/>
      <c r="L4" s="150"/>
      <c r="M4" s="150"/>
      <c r="N4" s="150"/>
      <c r="O4" s="150"/>
    </row>
    <row r="5" spans="1:15" x14ac:dyDescent="0.35">
      <c r="A5" t="s">
        <v>15</v>
      </c>
      <c r="B5" s="72">
        <f t="shared" ref="B5:B23" si="2">I10+M10+O10</f>
        <v>9155.8705312499987</v>
      </c>
      <c r="C5" s="13">
        <f t="shared" si="0"/>
        <v>-6841.388304812499</v>
      </c>
      <c r="D5" s="102">
        <f t="shared" si="1"/>
        <v>2314.4822264374998</v>
      </c>
      <c r="G5" t="s">
        <v>123</v>
      </c>
    </row>
    <row r="6" spans="1:15" ht="15" thickBot="1" x14ac:dyDescent="0.4">
      <c r="A6" t="s">
        <v>16</v>
      </c>
      <c r="B6" s="72">
        <f t="shared" si="2"/>
        <v>9954.8997912421855</v>
      </c>
      <c r="C6" s="13">
        <f t="shared" si="0"/>
        <v>-8040.2916995234464</v>
      </c>
      <c r="D6" s="102">
        <f t="shared" si="1"/>
        <v>1914.6080917187392</v>
      </c>
      <c r="G6" t="s">
        <v>13</v>
      </c>
      <c r="H6" s="5">
        <v>1.4999999999999999E-2</v>
      </c>
    </row>
    <row r="7" spans="1:15" x14ac:dyDescent="0.35">
      <c r="A7" t="s">
        <v>17</v>
      </c>
      <c r="B7" s="72">
        <f t="shared" si="2"/>
        <v>10829.345464573142</v>
      </c>
      <c r="C7" s="13">
        <f t="shared" si="0"/>
        <v>-8038.0042737806207</v>
      </c>
      <c r="D7" s="102">
        <f t="shared" si="1"/>
        <v>2791.341190792521</v>
      </c>
      <c r="G7" t="s">
        <v>118</v>
      </c>
      <c r="H7" t="s">
        <v>119</v>
      </c>
      <c r="I7" s="16" t="s">
        <v>120</v>
      </c>
      <c r="K7" t="s">
        <v>121</v>
      </c>
      <c r="L7" t="s">
        <v>119</v>
      </c>
      <c r="M7" s="16" t="s">
        <v>122</v>
      </c>
      <c r="O7" s="16" t="s">
        <v>124</v>
      </c>
    </row>
    <row r="8" spans="1:15" x14ac:dyDescent="0.35">
      <c r="A8" t="s">
        <v>18</v>
      </c>
      <c r="B8" s="72">
        <f t="shared" si="2"/>
        <v>11786.818298682529</v>
      </c>
      <c r="C8" s="13">
        <f t="shared" si="0"/>
        <v>-8720.8110022935598</v>
      </c>
      <c r="D8" s="102">
        <f t="shared" si="1"/>
        <v>3066.0072963889688</v>
      </c>
      <c r="F8" s="12">
        <v>0</v>
      </c>
      <c r="G8" s="13">
        <v>75</v>
      </c>
      <c r="H8">
        <v>100</v>
      </c>
      <c r="I8" s="14"/>
      <c r="M8" s="20"/>
      <c r="O8" s="20"/>
    </row>
    <row r="9" spans="1:15" x14ac:dyDescent="0.35">
      <c r="A9" t="s">
        <v>19</v>
      </c>
      <c r="B9" s="72">
        <f t="shared" si="2"/>
        <v>12835.73693772954</v>
      </c>
      <c r="C9" s="13">
        <f t="shared" si="0"/>
        <v>-9467.5568481363152</v>
      </c>
      <c r="D9" s="102">
        <f t="shared" si="1"/>
        <v>3368.1800895932247</v>
      </c>
      <c r="F9" s="12">
        <v>1</v>
      </c>
      <c r="G9" s="13">
        <v>80.25</v>
      </c>
      <c r="H9" s="72">
        <f t="shared" ref="H9:H28" si="3">H8*(1+$H$6)</f>
        <v>101.49999999999999</v>
      </c>
      <c r="I9" s="14">
        <f t="shared" ref="I9:I28" si="4">G9*H9</f>
        <v>8145.3749999999991</v>
      </c>
      <c r="K9" s="12">
        <v>5</v>
      </c>
      <c r="L9" s="13">
        <v>50</v>
      </c>
      <c r="M9" s="14">
        <f>K9*L9</f>
        <v>250</v>
      </c>
      <c r="O9" s="20">
        <v>30</v>
      </c>
    </row>
    <row r="10" spans="1:15" x14ac:dyDescent="0.35">
      <c r="A10" t="s">
        <v>20</v>
      </c>
      <c r="B10" s="72">
        <f t="shared" si="2"/>
        <v>13985.416716163088</v>
      </c>
      <c r="C10" s="13">
        <f t="shared" si="0"/>
        <v>-10284.708332461863</v>
      </c>
      <c r="D10" s="102">
        <f t="shared" si="1"/>
        <v>3700.7083837012251</v>
      </c>
      <c r="F10" s="12">
        <v>2</v>
      </c>
      <c r="G10" s="13">
        <v>85.912500000000009</v>
      </c>
      <c r="H10" s="72">
        <f t="shared" si="3"/>
        <v>103.02249999999998</v>
      </c>
      <c r="I10" s="14">
        <f t="shared" si="4"/>
        <v>8850.9205312499998</v>
      </c>
      <c r="K10" s="13">
        <f>K9*(1.08)</f>
        <v>5.4</v>
      </c>
      <c r="L10" s="13">
        <f>L9*(1.015)</f>
        <v>50.749999999999993</v>
      </c>
      <c r="M10" s="14">
        <f t="shared" ref="M10:M28" si="5">K10*L10</f>
        <v>274.04999999999995</v>
      </c>
      <c r="O10" s="14">
        <f>O9*(1.03)</f>
        <v>30.900000000000002</v>
      </c>
    </row>
    <row r="11" spans="1:15" x14ac:dyDescent="0.35">
      <c r="A11" t="s">
        <v>21</v>
      </c>
      <c r="B11" s="72">
        <f t="shared" si="2"/>
        <v>15246.168432101515</v>
      </c>
      <c r="C11" s="13">
        <f t="shared" si="0"/>
        <v>-11179.42202864504</v>
      </c>
      <c r="D11" s="102">
        <f t="shared" si="1"/>
        <v>4066.7464034564746</v>
      </c>
      <c r="F11" s="12">
        <v>3</v>
      </c>
      <c r="G11" s="13">
        <v>92.023125000000022</v>
      </c>
      <c r="H11" s="72">
        <f t="shared" si="3"/>
        <v>104.56783749999997</v>
      </c>
      <c r="I11" s="14">
        <f t="shared" si="4"/>
        <v>9622.6591812421866</v>
      </c>
      <c r="K11" s="13">
        <f t="shared" ref="K11:K28" si="6">K10*(1.08)</f>
        <v>5.8320000000000007</v>
      </c>
      <c r="L11" s="13">
        <f>L10*(1.015)</f>
        <v>51.51124999999999</v>
      </c>
      <c r="M11" s="14">
        <f t="shared" si="5"/>
        <v>300.41361000000001</v>
      </c>
      <c r="O11" s="14">
        <f t="shared" ref="O11:O28" si="7">O10*(1.03)</f>
        <v>31.827000000000002</v>
      </c>
    </row>
    <row r="12" spans="1:15" x14ac:dyDescent="0.35">
      <c r="A12" t="s">
        <v>22</v>
      </c>
      <c r="B12" s="72">
        <f t="shared" si="2"/>
        <v>16629.40823780101</v>
      </c>
      <c r="C12" s="13">
        <f t="shared" si="0"/>
        <v>-12159.620770184411</v>
      </c>
      <c r="D12" s="102">
        <f t="shared" si="1"/>
        <v>4469.7874676165993</v>
      </c>
      <c r="F12" s="12">
        <v>4</v>
      </c>
      <c r="G12" s="13">
        <v>98.620781250000022</v>
      </c>
      <c r="H12" s="72">
        <f t="shared" si="3"/>
        <v>106.13635506249996</v>
      </c>
      <c r="I12" s="14">
        <f t="shared" si="4"/>
        <v>10467.250255291141</v>
      </c>
      <c r="K12" s="13">
        <f t="shared" si="6"/>
        <v>6.298560000000001</v>
      </c>
      <c r="L12" s="13">
        <f>L11*(1.015)</f>
        <v>52.283918749999984</v>
      </c>
      <c r="M12" s="14">
        <f t="shared" si="5"/>
        <v>329.31339928199998</v>
      </c>
      <c r="O12" s="14">
        <f t="shared" si="7"/>
        <v>32.78181</v>
      </c>
    </row>
    <row r="13" spans="1:15" x14ac:dyDescent="0.35">
      <c r="A13" t="s">
        <v>23</v>
      </c>
      <c r="B13" s="72">
        <f t="shared" si="2"/>
        <v>18147.77991518296</v>
      </c>
      <c r="C13" s="13">
        <f t="shared" si="0"/>
        <v>-13234.078452392441</v>
      </c>
      <c r="D13" s="102">
        <f t="shared" si="1"/>
        <v>4913.7014627905191</v>
      </c>
      <c r="F13" s="12">
        <v>5</v>
      </c>
      <c r="G13" s="13">
        <v>105.74797031250003</v>
      </c>
      <c r="H13" s="72">
        <f t="shared" si="3"/>
        <v>107.72840038843745</v>
      </c>
      <c r="I13" s="14">
        <f t="shared" si="4"/>
        <v>11392.0596860896</v>
      </c>
      <c r="K13" s="13">
        <f t="shared" si="6"/>
        <v>6.8024448000000017</v>
      </c>
      <c r="L13" s="13">
        <f t="shared" ref="L13:L14" si="8">L12*(1.015)</f>
        <v>53.068177531249979</v>
      </c>
      <c r="M13" s="14">
        <f t="shared" si="5"/>
        <v>360.99334829292837</v>
      </c>
      <c r="O13" s="14">
        <f t="shared" si="7"/>
        <v>33.765264299999998</v>
      </c>
    </row>
    <row r="14" spans="1:15" x14ac:dyDescent="0.35">
      <c r="A14" t="s">
        <v>100</v>
      </c>
      <c r="B14" s="72">
        <f t="shared" si="2"/>
        <v>18466.982291426808</v>
      </c>
      <c r="C14" s="13">
        <f t="shared" si="0"/>
        <v>-13533.987811295456</v>
      </c>
      <c r="D14" s="102">
        <f t="shared" si="1"/>
        <v>4932.9944801313522</v>
      </c>
      <c r="F14" s="12">
        <v>6</v>
      </c>
      <c r="G14" s="13">
        <v>113.45113382812505</v>
      </c>
      <c r="H14" s="72">
        <f t="shared" si="3"/>
        <v>109.344326394264</v>
      </c>
      <c r="I14" s="14">
        <f t="shared" si="4"/>
        <v>12405.237807101832</v>
      </c>
      <c r="K14" s="13">
        <f t="shared" si="6"/>
        <v>7.3466403840000023</v>
      </c>
      <c r="L14" s="13">
        <f t="shared" si="8"/>
        <v>53.864200194218725</v>
      </c>
      <c r="M14" s="14">
        <f t="shared" si="5"/>
        <v>395.72090839870805</v>
      </c>
      <c r="O14" s="14">
        <f t="shared" si="7"/>
        <v>34.778222229000001</v>
      </c>
    </row>
    <row r="15" spans="1:15" x14ac:dyDescent="0.35">
      <c r="A15" t="s">
        <v>101</v>
      </c>
      <c r="B15" s="72">
        <f t="shared" si="2"/>
        <v>18795.453856298209</v>
      </c>
      <c r="C15" s="13">
        <f t="shared" si="0"/>
        <v>-13845.607589777494</v>
      </c>
      <c r="D15" s="102">
        <f t="shared" si="1"/>
        <v>4949.8462665207153</v>
      </c>
      <c r="F15" s="12">
        <v>7</v>
      </c>
      <c r="G15" s="13">
        <v>121.78103201953131</v>
      </c>
      <c r="H15" s="72">
        <f t="shared" si="3"/>
        <v>110.98449129017796</v>
      </c>
      <c r="I15" s="14">
        <f t="shared" si="4"/>
        <v>13515.805887480556</v>
      </c>
      <c r="K15" s="13">
        <f t="shared" si="6"/>
        <v>7.9343716147200034</v>
      </c>
      <c r="L15" s="13">
        <f>L14*(1.015)</f>
        <v>54.672163197132001</v>
      </c>
      <c r="M15" s="14">
        <f t="shared" si="5"/>
        <v>433.78925978666376</v>
      </c>
      <c r="O15" s="14">
        <f t="shared" si="7"/>
        <v>35.821568895870001</v>
      </c>
    </row>
    <row r="16" spans="1:15" x14ac:dyDescent="0.35">
      <c r="A16" t="s">
        <v>102</v>
      </c>
      <c r="B16" s="72">
        <f t="shared" si="2"/>
        <v>19133.763568467843</v>
      </c>
      <c r="C16" s="13">
        <f t="shared" si="0"/>
        <v>-14169.681919802875</v>
      </c>
      <c r="D16" s="102">
        <f t="shared" si="1"/>
        <v>4964.0816486649674</v>
      </c>
      <c r="F16" s="12">
        <v>8</v>
      </c>
      <c r="G16" s="13">
        <v>130.79315927050789</v>
      </c>
      <c r="H16" s="72">
        <f t="shared" si="3"/>
        <v>112.64925865953062</v>
      </c>
      <c r="I16" s="14">
        <f t="shared" si="4"/>
        <v>14733.752429560627</v>
      </c>
      <c r="K16" s="13">
        <f t="shared" si="6"/>
        <v>8.5691213438976046</v>
      </c>
      <c r="L16" s="13">
        <f t="shared" ref="L16:L28" si="9">L15*(1.015)</f>
        <v>55.492245645088978</v>
      </c>
      <c r="M16" s="14">
        <f t="shared" si="5"/>
        <v>475.51978657814084</v>
      </c>
      <c r="O16" s="14">
        <f t="shared" si="7"/>
        <v>36.896215962746105</v>
      </c>
    </row>
    <row r="17" spans="1:15" x14ac:dyDescent="0.35">
      <c r="A17" t="s">
        <v>103</v>
      </c>
      <c r="B17" s="72">
        <f t="shared" si="2"/>
        <v>19482.530244389094</v>
      </c>
      <c r="C17" s="13">
        <f t="shared" si="0"/>
        <v>-14507.014690253789</v>
      </c>
      <c r="D17" s="102">
        <f t="shared" si="1"/>
        <v>4975.5155541353051</v>
      </c>
      <c r="F17" s="12">
        <v>9</v>
      </c>
      <c r="G17" s="13">
        <v>140.54820044903329</v>
      </c>
      <c r="H17" s="72">
        <f t="shared" si="3"/>
        <v>114.33899753942356</v>
      </c>
      <c r="I17" s="14">
        <f t="shared" si="4"/>
        <v>16070.140345312426</v>
      </c>
      <c r="K17" s="13">
        <f t="shared" si="6"/>
        <v>9.2546510514094145</v>
      </c>
      <c r="L17" s="13">
        <f t="shared" si="9"/>
        <v>56.324629329765308</v>
      </c>
      <c r="M17" s="14">
        <f t="shared" si="5"/>
        <v>521.26479004695807</v>
      </c>
      <c r="O17" s="14">
        <f t="shared" si="7"/>
        <v>38.003102441628492</v>
      </c>
    </row>
    <row r="18" spans="1:15" x14ac:dyDescent="0.35">
      <c r="A18" t="s">
        <v>104</v>
      </c>
      <c r="B18" s="72">
        <f t="shared" si="2"/>
        <v>19842.427280426666</v>
      </c>
      <c r="C18" s="13">
        <f t="shared" si="0"/>
        <v>-15608.474830398573</v>
      </c>
      <c r="D18" s="102">
        <f t="shared" si="1"/>
        <v>4233.9524500280932</v>
      </c>
      <c r="F18" s="12">
        <v>10</v>
      </c>
      <c r="G18" s="13">
        <v>151.11253200798495</v>
      </c>
      <c r="H18" s="72">
        <f t="shared" si="3"/>
        <v>116.0540825025149</v>
      </c>
      <c r="I18" s="14">
        <f t="shared" si="4"/>
        <v>17537.226256818609</v>
      </c>
      <c r="K18" s="13">
        <f t="shared" si="6"/>
        <v>9.9950231355221675</v>
      </c>
      <c r="L18" s="13">
        <f t="shared" si="9"/>
        <v>57.16949876971178</v>
      </c>
      <c r="M18" s="14">
        <f t="shared" si="5"/>
        <v>571.41046284947538</v>
      </c>
      <c r="O18" s="14">
        <f t="shared" si="7"/>
        <v>39.143195514877348</v>
      </c>
    </row>
    <row r="19" spans="1:15" x14ac:dyDescent="0.35">
      <c r="A19" t="s">
        <v>105</v>
      </c>
      <c r="B19" s="72">
        <f t="shared" si="2"/>
        <v>20214.187828109647</v>
      </c>
      <c r="C19" s="13">
        <f t="shared" si="0"/>
        <v>-15225.002081946472</v>
      </c>
      <c r="D19" s="102">
        <f t="shared" si="1"/>
        <v>4989.1857461631753</v>
      </c>
      <c r="F19" s="12">
        <v>11</v>
      </c>
      <c r="G19" s="13">
        <v>151.11253200798495</v>
      </c>
      <c r="H19" s="72">
        <f t="shared" si="3"/>
        <v>117.79489374005261</v>
      </c>
      <c r="I19" s="14">
        <f t="shared" si="4"/>
        <v>17800.284650670888</v>
      </c>
      <c r="K19" s="13">
        <f t="shared" si="6"/>
        <v>10.794624986363942</v>
      </c>
      <c r="L19" s="13">
        <f t="shared" si="9"/>
        <v>58.027041251257451</v>
      </c>
      <c r="M19" s="14">
        <f t="shared" si="5"/>
        <v>626.3801493755949</v>
      </c>
      <c r="O19" s="14">
        <f t="shared" si="7"/>
        <v>40.317491380323666</v>
      </c>
    </row>
    <row r="20" spans="1:15" x14ac:dyDescent="0.35">
      <c r="A20" t="s">
        <v>106</v>
      </c>
      <c r="B20" s="72">
        <f t="shared" si="2"/>
        <v>20598.610466081409</v>
      </c>
      <c r="C20" s="13">
        <f t="shared" si="0"/>
        <v>-15607.613305928066</v>
      </c>
      <c r="D20" s="102">
        <f t="shared" si="1"/>
        <v>4990.9971601533434</v>
      </c>
      <c r="F20" s="12">
        <v>12</v>
      </c>
      <c r="G20" s="13">
        <v>151.11253200798495</v>
      </c>
      <c r="H20" s="72">
        <f t="shared" si="3"/>
        <v>119.56181714615339</v>
      </c>
      <c r="I20" s="14">
        <f t="shared" si="4"/>
        <v>18067.288920430947</v>
      </c>
      <c r="K20" s="13">
        <f t="shared" si="6"/>
        <v>11.658194985273058</v>
      </c>
      <c r="L20" s="13">
        <f t="shared" si="9"/>
        <v>58.897446870026307</v>
      </c>
      <c r="M20" s="14">
        <f t="shared" si="5"/>
        <v>686.63791974552703</v>
      </c>
      <c r="O20" s="14">
        <f t="shared" si="7"/>
        <v>41.527016121733375</v>
      </c>
    </row>
    <row r="21" spans="1:15" x14ac:dyDescent="0.35">
      <c r="A21" t="s">
        <v>107</v>
      </c>
      <c r="B21" s="72">
        <f t="shared" si="2"/>
        <v>20996.565416510326</v>
      </c>
      <c r="C21" s="13">
        <f t="shared" si="0"/>
        <v>-16007.409375070609</v>
      </c>
      <c r="D21" s="102">
        <f t="shared" si="1"/>
        <v>4989.1560414397172</v>
      </c>
      <c r="F21" s="12">
        <v>13</v>
      </c>
      <c r="G21" s="13">
        <v>151.11253200798495</v>
      </c>
      <c r="H21" s="72">
        <f t="shared" si="3"/>
        <v>121.35524440334568</v>
      </c>
      <c r="I21" s="14">
        <f t="shared" si="4"/>
        <v>18338.298254237412</v>
      </c>
      <c r="K21" s="13">
        <f t="shared" si="6"/>
        <v>12.590850584094904</v>
      </c>
      <c r="L21" s="13">
        <f t="shared" si="9"/>
        <v>59.780908573076694</v>
      </c>
      <c r="M21" s="14">
        <f t="shared" si="5"/>
        <v>752.69248762504674</v>
      </c>
      <c r="O21" s="14">
        <f t="shared" si="7"/>
        <v>42.772826605385376</v>
      </c>
    </row>
    <row r="22" spans="1:15" x14ac:dyDescent="0.35">
      <c r="A22" t="s">
        <v>108</v>
      </c>
      <c r="B22" s="72">
        <f t="shared" si="2"/>
        <v>21409.001358319572</v>
      </c>
      <c r="C22" s="13">
        <f t="shared" si="0"/>
        <v>-16425.58270719503</v>
      </c>
      <c r="D22" s="102">
        <f t="shared" si="1"/>
        <v>4983.4186511245425</v>
      </c>
      <c r="F22" s="12">
        <v>14</v>
      </c>
      <c r="G22" s="13">
        <v>151.11253200798495</v>
      </c>
      <c r="H22" s="72">
        <f t="shared" si="3"/>
        <v>123.17557306939585</v>
      </c>
      <c r="I22" s="14">
        <f t="shared" si="4"/>
        <v>18613.37272805097</v>
      </c>
      <c r="K22" s="13">
        <f t="shared" si="6"/>
        <v>13.598118630822498</v>
      </c>
      <c r="L22" s="13">
        <f t="shared" si="9"/>
        <v>60.67762220167284</v>
      </c>
      <c r="M22" s="14">
        <f t="shared" si="5"/>
        <v>825.10150493457627</v>
      </c>
      <c r="O22" s="14">
        <f t="shared" si="7"/>
        <v>44.05601140354694</v>
      </c>
    </row>
    <row r="23" spans="1:15" ht="15" thickBot="1" x14ac:dyDescent="0.4">
      <c r="A23" t="s">
        <v>109</v>
      </c>
      <c r="B23" s="72">
        <f t="shared" si="2"/>
        <v>21836.952894631009</v>
      </c>
      <c r="C23" s="13">
        <f t="shared" si="0"/>
        <v>-16863.42550048729</v>
      </c>
      <c r="D23" s="103">
        <f t="shared" si="1"/>
        <v>4973.527394143719</v>
      </c>
      <c r="F23" s="12">
        <v>15</v>
      </c>
      <c r="G23" s="13">
        <v>151.11253200798495</v>
      </c>
      <c r="H23" s="72">
        <f t="shared" si="3"/>
        <v>125.02320666543677</v>
      </c>
      <c r="I23" s="14">
        <f t="shared" si="4"/>
        <v>18892.573318971732</v>
      </c>
      <c r="K23" s="13">
        <f t="shared" si="6"/>
        <v>14.685968121288299</v>
      </c>
      <c r="L23" s="13">
        <f t="shared" si="9"/>
        <v>61.587786534697926</v>
      </c>
      <c r="M23" s="14">
        <f t="shared" si="5"/>
        <v>904.47626970928252</v>
      </c>
      <c r="O23" s="14">
        <f t="shared" si="7"/>
        <v>45.377691745653351</v>
      </c>
    </row>
    <row r="24" spans="1:15" x14ac:dyDescent="0.35">
      <c r="F24" s="12">
        <v>16</v>
      </c>
      <c r="G24" s="13">
        <v>151.11253200798495</v>
      </c>
      <c r="H24" s="72">
        <f t="shared" si="3"/>
        <v>126.89855476541831</v>
      </c>
      <c r="I24" s="14">
        <f t="shared" si="4"/>
        <v>19175.961918756308</v>
      </c>
      <c r="K24" s="13">
        <f t="shared" si="6"/>
        <v>15.860845570991364</v>
      </c>
      <c r="L24" s="13">
        <f t="shared" si="9"/>
        <v>62.511603332718387</v>
      </c>
      <c r="M24" s="14">
        <f t="shared" si="5"/>
        <v>991.48688685531545</v>
      </c>
      <c r="O24" s="14">
        <f t="shared" si="7"/>
        <v>46.739022498022955</v>
      </c>
    </row>
    <row r="25" spans="1:15" x14ac:dyDescent="0.35">
      <c r="F25" s="12">
        <v>17</v>
      </c>
      <c r="G25" s="13">
        <v>151.11253200798495</v>
      </c>
      <c r="H25" s="72">
        <f t="shared" si="3"/>
        <v>128.80203308689957</v>
      </c>
      <c r="I25" s="14">
        <f t="shared" si="4"/>
        <v>19463.601347537649</v>
      </c>
      <c r="K25" s="13">
        <f t="shared" si="6"/>
        <v>17.129713216670673</v>
      </c>
      <c r="L25" s="13">
        <f t="shared" si="9"/>
        <v>63.449277382709155</v>
      </c>
      <c r="M25" s="14">
        <f t="shared" si="5"/>
        <v>1086.8679253707967</v>
      </c>
      <c r="O25" s="14">
        <f t="shared" si="7"/>
        <v>48.141193172963646</v>
      </c>
    </row>
    <row r="26" spans="1:15" x14ac:dyDescent="0.35">
      <c r="F26" s="12">
        <v>18</v>
      </c>
      <c r="G26" s="13">
        <v>151.11253200798495</v>
      </c>
      <c r="H26" s="72">
        <f t="shared" si="3"/>
        <v>130.73406358320304</v>
      </c>
      <c r="I26" s="14">
        <f t="shared" si="4"/>
        <v>19755.555367750709</v>
      </c>
      <c r="K26" s="13">
        <f t="shared" si="6"/>
        <v>18.500090274004329</v>
      </c>
      <c r="L26" s="13">
        <f t="shared" si="9"/>
        <v>64.401016543449785</v>
      </c>
      <c r="M26" s="14">
        <f t="shared" si="5"/>
        <v>1191.4246197914672</v>
      </c>
      <c r="O26" s="14">
        <f t="shared" si="7"/>
        <v>49.585428968152556</v>
      </c>
    </row>
    <row r="27" spans="1:15" x14ac:dyDescent="0.35">
      <c r="F27" s="12">
        <v>19</v>
      </c>
      <c r="G27" s="13">
        <v>151.11253200798495</v>
      </c>
      <c r="H27" s="72">
        <f t="shared" si="3"/>
        <v>132.69507453695107</v>
      </c>
      <c r="I27" s="14">
        <f t="shared" si="4"/>
        <v>20051.888698266968</v>
      </c>
      <c r="K27" s="13">
        <f t="shared" si="6"/>
        <v>19.980097495924678</v>
      </c>
      <c r="L27" s="13">
        <f t="shared" si="9"/>
        <v>65.367031791601519</v>
      </c>
      <c r="M27" s="14">
        <f t="shared" si="5"/>
        <v>1306.0396682154064</v>
      </c>
      <c r="O27" s="14">
        <f t="shared" si="7"/>
        <v>51.072991837197137</v>
      </c>
    </row>
    <row r="28" spans="1:15" ht="15" thickBot="1" x14ac:dyDescent="0.4">
      <c r="F28" s="12">
        <v>20</v>
      </c>
      <c r="G28" s="13">
        <v>151.11253200798495</v>
      </c>
      <c r="H28" s="72">
        <f t="shared" si="3"/>
        <v>134.68550065500531</v>
      </c>
      <c r="I28" s="15">
        <f t="shared" si="4"/>
        <v>20352.667028740969</v>
      </c>
      <c r="K28" s="13">
        <f t="shared" si="6"/>
        <v>21.578505295598653</v>
      </c>
      <c r="L28" s="13">
        <f t="shared" si="9"/>
        <v>66.347537268475534</v>
      </c>
      <c r="M28" s="15">
        <f t="shared" si="5"/>
        <v>1431.6806842977282</v>
      </c>
      <c r="O28" s="15">
        <f t="shared" si="7"/>
        <v>52.605181592313052</v>
      </c>
    </row>
    <row r="30" spans="1:15" x14ac:dyDescent="0.35">
      <c r="G30" t="s">
        <v>6</v>
      </c>
    </row>
    <row r="31" spans="1:15" ht="15" thickBot="1" x14ac:dyDescent="0.4"/>
    <row r="32" spans="1:15" ht="15" thickBot="1" x14ac:dyDescent="0.4">
      <c r="G32" s="100" t="s">
        <v>125</v>
      </c>
      <c r="H32" s="100" t="s">
        <v>126</v>
      </c>
      <c r="I32" s="100" t="s">
        <v>44</v>
      </c>
      <c r="J32" s="100" t="s">
        <v>129</v>
      </c>
      <c r="K32" s="100" t="s">
        <v>130</v>
      </c>
      <c r="L32" s="100" t="s">
        <v>131</v>
      </c>
      <c r="M32" s="100" t="s">
        <v>134</v>
      </c>
      <c r="N32" s="100" t="s">
        <v>142</v>
      </c>
      <c r="O32" s="101" t="s">
        <v>11</v>
      </c>
    </row>
    <row r="33" spans="6:15" ht="15" thickTop="1" x14ac:dyDescent="0.35">
      <c r="F33" s="12">
        <v>0</v>
      </c>
      <c r="G33">
        <v>-150</v>
      </c>
      <c r="H33">
        <v>-1000</v>
      </c>
      <c r="I33" s="13"/>
      <c r="O33" s="14">
        <f>SUM(G33:N33)</f>
        <v>-1150</v>
      </c>
    </row>
    <row r="34" spans="6:15" x14ac:dyDescent="0.35">
      <c r="F34" s="12">
        <v>1</v>
      </c>
      <c r="I34" s="13">
        <f>-((G57*H57)+(I57*J57))</f>
        <v>-3334.2749999999996</v>
      </c>
      <c r="J34" s="13">
        <v>-464</v>
      </c>
      <c r="K34" s="72">
        <v>-146.16</v>
      </c>
      <c r="L34" s="72">
        <v>-603.75</v>
      </c>
      <c r="N34" s="72">
        <v>-1769.3287500000001</v>
      </c>
      <c r="O34" s="14">
        <f t="shared" ref="O34:O53" si="10">SUM(G34:N34)</f>
        <v>-6317.5137500000001</v>
      </c>
    </row>
    <row r="35" spans="6:15" x14ac:dyDescent="0.35">
      <c r="F35" s="12">
        <v>2</v>
      </c>
      <c r="I35" s="13">
        <f t="shared" ref="I35:I53" si="11">-((G58*H58)+(I58*J58))</f>
        <v>-3635.0974012500001</v>
      </c>
      <c r="J35" s="13">
        <v>-489.40000000000003</v>
      </c>
      <c r="K35" s="72">
        <v>-160.22059199999998</v>
      </c>
      <c r="L35" s="72">
        <v>-633.9375</v>
      </c>
      <c r="N35" s="72">
        <v>-1922.7328115624998</v>
      </c>
      <c r="O35" s="14">
        <f t="shared" si="10"/>
        <v>-6841.388304812499</v>
      </c>
    </row>
    <row r="36" spans="6:15" x14ac:dyDescent="0.35">
      <c r="F36" s="12">
        <v>3</v>
      </c>
      <c r="I36" s="13">
        <f t="shared" si="11"/>
        <v>-3965.2045554121873</v>
      </c>
      <c r="J36" s="13">
        <v>-516.29000000000008</v>
      </c>
      <c r="K36" s="72">
        <v>-175.63381295039997</v>
      </c>
      <c r="L36" s="72">
        <v>-665.63437499999998</v>
      </c>
      <c r="M36" s="72">
        <v>-627</v>
      </c>
      <c r="N36" s="72">
        <v>-2090.5289561608588</v>
      </c>
      <c r="O36" s="14">
        <f t="shared" si="10"/>
        <v>-8040.2916995234464</v>
      </c>
    </row>
    <row r="37" spans="6:15" x14ac:dyDescent="0.35">
      <c r="F37" s="12">
        <v>4</v>
      </c>
      <c r="I37" s="13">
        <f t="shared" si="11"/>
        <v>-4327.6293467140331</v>
      </c>
      <c r="J37" s="13">
        <v>-544.76650000000018</v>
      </c>
      <c r="K37" s="72">
        <v>-192.52978575622842</v>
      </c>
      <c r="L37" s="72">
        <v>-698.91609375000007</v>
      </c>
      <c r="N37" s="72">
        <v>-2274.1625475603596</v>
      </c>
      <c r="O37" s="14">
        <f t="shared" si="10"/>
        <v>-8038.0042737806207</v>
      </c>
    </row>
    <row r="38" spans="6:15" x14ac:dyDescent="0.35">
      <c r="F38" s="12">
        <v>5</v>
      </c>
      <c r="I38" s="13">
        <f t="shared" si="11"/>
        <v>-4725.7330849867521</v>
      </c>
      <c r="J38" s="13">
        <v>-574.93302500000016</v>
      </c>
      <c r="K38" s="72">
        <v>-211.0511511459776</v>
      </c>
      <c r="L38" s="72">
        <v>-733.86189843750014</v>
      </c>
      <c r="N38" s="72">
        <v>-2475.2318427233308</v>
      </c>
      <c r="O38" s="14">
        <f t="shared" si="10"/>
        <v>-8720.8110022935598</v>
      </c>
    </row>
    <row r="39" spans="6:15" x14ac:dyDescent="0.35">
      <c r="F39" s="12">
        <v>6</v>
      </c>
      <c r="I39" s="13">
        <f t="shared" si="11"/>
        <v>-5163.2421297175151</v>
      </c>
      <c r="J39" s="13">
        <v>-606.90069625000024</v>
      </c>
      <c r="K39" s="72">
        <v>-231.35427188622063</v>
      </c>
      <c r="L39" s="72">
        <v>-770.5549933593752</v>
      </c>
      <c r="N39" s="72">
        <v>-2695.5047569232033</v>
      </c>
      <c r="O39" s="14">
        <f t="shared" si="10"/>
        <v>-9467.5568481363152</v>
      </c>
    </row>
    <row r="40" spans="6:15" x14ac:dyDescent="0.35">
      <c r="F40" s="12">
        <v>7</v>
      </c>
      <c r="I40" s="13">
        <f t="shared" si="11"/>
        <v>-5644.288673136095</v>
      </c>
      <c r="J40" s="13">
        <v>-640.78885306250027</v>
      </c>
      <c r="K40" s="72">
        <v>-253.61055284167503</v>
      </c>
      <c r="L40" s="72">
        <v>-809.08274302734389</v>
      </c>
      <c r="N40" s="72">
        <v>-2936.9375103942489</v>
      </c>
      <c r="O40" s="14">
        <f t="shared" si="10"/>
        <v>-10284.708332461863</v>
      </c>
    </row>
    <row r="41" spans="6:15" x14ac:dyDescent="0.35">
      <c r="F41" s="12">
        <v>8</v>
      </c>
      <c r="I41" s="13">
        <f t="shared" si="11"/>
        <v>-6173.4561597843413</v>
      </c>
      <c r="J41" s="13">
        <v>-676.72572991562538</v>
      </c>
      <c r="K41" s="72">
        <v>-278.00788802504417</v>
      </c>
      <c r="L41" s="72">
        <v>-849.53688017871127</v>
      </c>
      <c r="N41" s="72">
        <v>-3201.6953707413181</v>
      </c>
      <c r="O41" s="14">
        <f t="shared" si="10"/>
        <v>-11179.42202864504</v>
      </c>
    </row>
    <row r="42" spans="6:15" x14ac:dyDescent="0.35">
      <c r="F42" s="12">
        <v>9</v>
      </c>
      <c r="I42" s="13">
        <f t="shared" si="11"/>
        <v>-6755.8298751740922</v>
      </c>
      <c r="J42" s="13">
        <v>-714.84919403140657</v>
      </c>
      <c r="K42" s="72">
        <v>-304.75224685305346</v>
      </c>
      <c r="L42" s="72">
        <v>-892.01372418764674</v>
      </c>
      <c r="N42" s="72">
        <v>-3492.175729938212</v>
      </c>
      <c r="O42" s="14">
        <f t="shared" si="10"/>
        <v>-12159.620770184411</v>
      </c>
    </row>
    <row r="43" spans="6:15" x14ac:dyDescent="0.35">
      <c r="F43" s="12">
        <v>10</v>
      </c>
      <c r="I43" s="13">
        <f t="shared" si="11"/>
        <v>-7397.0532976916966</v>
      </c>
      <c r="J43" s="13">
        <v>-755.30754911497695</v>
      </c>
      <c r="K43" s="72">
        <v>-334.06941300031718</v>
      </c>
      <c r="L43" s="72">
        <v>-936.61441039702925</v>
      </c>
      <c r="N43" s="72">
        <v>-3811.0337821884218</v>
      </c>
      <c r="O43" s="14">
        <f t="shared" si="10"/>
        <v>-13234.078452392441</v>
      </c>
    </row>
    <row r="44" spans="6:15" x14ac:dyDescent="0.35">
      <c r="F44" s="12">
        <v>11</v>
      </c>
      <c r="I44" s="13">
        <f t="shared" si="11"/>
        <v>-7508.0090971570717</v>
      </c>
      <c r="J44" s="13">
        <v>-798.26041149092589</v>
      </c>
      <c r="K44" s="72">
        <v>-366.20689053094765</v>
      </c>
      <c r="L44" s="72">
        <v>-983.44513091688066</v>
      </c>
      <c r="N44" s="72">
        <v>-3878.0662811996299</v>
      </c>
      <c r="O44" s="14">
        <f t="shared" si="10"/>
        <v>-13533.987811295456</v>
      </c>
    </row>
    <row r="45" spans="6:15" x14ac:dyDescent="0.35">
      <c r="F45" s="12">
        <v>12</v>
      </c>
      <c r="I45" s="13">
        <f t="shared" si="11"/>
        <v>-7620.629233614427</v>
      </c>
      <c r="J45" s="13">
        <v>-843.87966547769213</v>
      </c>
      <c r="K45" s="72">
        <v>-401.43599340002481</v>
      </c>
      <c r="L45" s="72">
        <v>-1032.6173874627248</v>
      </c>
      <c r="N45" s="72">
        <v>-3947.0453098226235</v>
      </c>
      <c r="O45" s="14">
        <f t="shared" si="10"/>
        <v>-13845.607589777494</v>
      </c>
    </row>
    <row r="46" spans="6:15" x14ac:dyDescent="0.35">
      <c r="F46" s="12">
        <v>13</v>
      </c>
      <c r="I46" s="13">
        <f t="shared" si="11"/>
        <v>-7734.938672118642</v>
      </c>
      <c r="J46" s="13">
        <v>-892.35050550501887</v>
      </c>
      <c r="K46" s="72">
        <v>-440.05413596510721</v>
      </c>
      <c r="L46" s="72">
        <v>-1084.248256835861</v>
      </c>
      <c r="N46" s="72">
        <v>-4018.0903493782471</v>
      </c>
      <c r="O46" s="14">
        <f t="shared" si="10"/>
        <v>-14169.681919802875</v>
      </c>
    </row>
    <row r="47" spans="6:15" x14ac:dyDescent="0.35">
      <c r="F47" s="12">
        <v>14</v>
      </c>
      <c r="I47" s="13">
        <f t="shared" si="11"/>
        <v>-7850.9627522004212</v>
      </c>
      <c r="J47" s="13">
        <v>-943.87257320905599</v>
      </c>
      <c r="K47" s="72">
        <v>-482.38734384495052</v>
      </c>
      <c r="L47" s="72">
        <v>-1138.4606696776541</v>
      </c>
      <c r="N47" s="72">
        <v>-4091.3313513217099</v>
      </c>
      <c r="O47" s="14">
        <f t="shared" si="10"/>
        <v>-14507.014690253789</v>
      </c>
    </row>
    <row r="48" spans="6:15" x14ac:dyDescent="0.35">
      <c r="F48" s="12">
        <v>15</v>
      </c>
      <c r="I48" s="13">
        <f t="shared" si="11"/>
        <v>-7968.7271934834271</v>
      </c>
      <c r="J48" s="13">
        <v>-998.66119854117369</v>
      </c>
      <c r="K48" s="72">
        <v>-528.7930063228348</v>
      </c>
      <c r="L48" s="72">
        <v>-1195.3837031615369</v>
      </c>
      <c r="M48" s="72">
        <v>-750</v>
      </c>
      <c r="N48" s="72">
        <v>-4166.9097288896</v>
      </c>
      <c r="O48" s="14">
        <f t="shared" si="10"/>
        <v>-15608.474830398573</v>
      </c>
    </row>
    <row r="49" spans="6:30" x14ac:dyDescent="0.35">
      <c r="F49" s="12">
        <v>16</v>
      </c>
      <c r="I49" s="13">
        <f t="shared" si="11"/>
        <v>-8088.2581013856779</v>
      </c>
      <c r="J49" s="13">
        <v>-1056.9487548070638</v>
      </c>
      <c r="K49" s="72">
        <v>-579.66289353109153</v>
      </c>
      <c r="L49" s="72">
        <v>-1255.1528883196136</v>
      </c>
      <c r="N49" s="72">
        <v>-4244.9794439030265</v>
      </c>
      <c r="O49" s="14">
        <f t="shared" si="10"/>
        <v>-15225.002081946472</v>
      </c>
    </row>
    <row r="50" spans="6:30" x14ac:dyDescent="0.35">
      <c r="F50" s="12">
        <v>17</v>
      </c>
      <c r="I50" s="13">
        <f t="shared" si="11"/>
        <v>-8209.5819729064624</v>
      </c>
      <c r="J50" s="13">
        <v>-1118.9861385201316</v>
      </c>
      <c r="K50" s="72">
        <v>-635.42646388878234</v>
      </c>
      <c r="L50" s="72">
        <v>-1317.9105327355944</v>
      </c>
      <c r="N50" s="72">
        <v>-4325.7081978770957</v>
      </c>
      <c r="O50" s="14">
        <f t="shared" si="10"/>
        <v>-15607.613305928066</v>
      </c>
    </row>
    <row r="51" spans="6:30" x14ac:dyDescent="0.35">
      <c r="F51" s="12">
        <v>18</v>
      </c>
      <c r="I51" s="13">
        <f t="shared" si="11"/>
        <v>-8332.7257025000581</v>
      </c>
      <c r="J51" s="13">
        <v>-1185.044386016124</v>
      </c>
      <c r="K51" s="72">
        <v>-696.55448971488318</v>
      </c>
      <c r="L51" s="72">
        <v>-1383.8060593723742</v>
      </c>
      <c r="N51" s="72">
        <v>-4409.278737467168</v>
      </c>
      <c r="O51" s="14">
        <f t="shared" si="10"/>
        <v>-16007.409375070609</v>
      </c>
    </row>
    <row r="52" spans="6:30" x14ac:dyDescent="0.35">
      <c r="F52" s="12">
        <v>19</v>
      </c>
      <c r="I52" s="13">
        <f t="shared" si="11"/>
        <v>-8457.7165880375578</v>
      </c>
      <c r="J52" s="13">
        <v>-1255.4164399439148</v>
      </c>
      <c r="K52" s="72">
        <v>-763.56303162545498</v>
      </c>
      <c r="L52" s="72">
        <v>-1452.9963623409931</v>
      </c>
      <c r="N52" s="72">
        <v>-4495.8902852471101</v>
      </c>
      <c r="O52" s="14">
        <f t="shared" si="10"/>
        <v>-16425.58270719503</v>
      </c>
    </row>
    <row r="53" spans="6:30" ht="15" thickBot="1" x14ac:dyDescent="0.4">
      <c r="F53" s="12">
        <v>20</v>
      </c>
      <c r="I53" s="13">
        <f t="shared" si="11"/>
        <v>-8584.5823368581187</v>
      </c>
      <c r="J53" s="13">
        <v>-1330.4190800307933</v>
      </c>
      <c r="K53" s="72">
        <v>-837.01779526782377</v>
      </c>
      <c r="L53" s="72">
        <v>-1525.6461804580426</v>
      </c>
      <c r="N53" s="72">
        <v>-4585.7601078725111</v>
      </c>
      <c r="O53" s="15">
        <f t="shared" si="10"/>
        <v>-16863.42550048729</v>
      </c>
    </row>
    <row r="54" spans="6:30" ht="15" thickBot="1" x14ac:dyDescent="0.4"/>
    <row r="55" spans="6:30" ht="15" thickBot="1" x14ac:dyDescent="0.4">
      <c r="G55" s="73" t="s">
        <v>127</v>
      </c>
      <c r="H55" s="90" t="s">
        <v>119</v>
      </c>
      <c r="I55" s="90" t="s">
        <v>128</v>
      </c>
      <c r="J55" s="91" t="s">
        <v>119</v>
      </c>
      <c r="L55" s="147" t="s">
        <v>62</v>
      </c>
      <c r="M55" s="148"/>
      <c r="N55" s="148" t="s">
        <v>64</v>
      </c>
      <c r="O55" s="149"/>
      <c r="Q55" s="66" t="s">
        <v>131</v>
      </c>
      <c r="R55" s="77"/>
      <c r="T55" s="66" t="s">
        <v>132</v>
      </c>
      <c r="U55" s="76" t="s">
        <v>44</v>
      </c>
      <c r="V55" s="77" t="s">
        <v>133</v>
      </c>
      <c r="X55" s="66" t="s">
        <v>135</v>
      </c>
      <c r="Y55" s="77"/>
      <c r="AA55" s="66" t="s">
        <v>138</v>
      </c>
      <c r="AB55" s="76"/>
      <c r="AC55" s="76"/>
      <c r="AD55" s="77"/>
    </row>
    <row r="56" spans="6:30" ht="15" thickBot="1" x14ac:dyDescent="0.4">
      <c r="G56" s="87">
        <v>45</v>
      </c>
      <c r="H56" s="13">
        <v>36</v>
      </c>
      <c r="I56" s="12">
        <v>30</v>
      </c>
      <c r="J56" s="88">
        <v>48</v>
      </c>
      <c r="L56" s="93" t="s">
        <v>60</v>
      </c>
      <c r="M56" s="25" t="s">
        <v>61</v>
      </c>
      <c r="N56" s="25" t="s">
        <v>63</v>
      </c>
      <c r="O56" s="94" t="s">
        <v>45</v>
      </c>
      <c r="Q56" s="34">
        <v>500</v>
      </c>
      <c r="R56" s="22">
        <f>-(Q56*1.15)</f>
        <v>-575</v>
      </c>
      <c r="T56" s="34"/>
      <c r="U56" s="12"/>
      <c r="V56" s="35"/>
      <c r="X56" s="34" t="s">
        <v>136</v>
      </c>
      <c r="Y56" s="35">
        <v>46</v>
      </c>
      <c r="AA56" s="34" t="s">
        <v>70</v>
      </c>
      <c r="AB56" s="12"/>
      <c r="AC56" s="99">
        <v>0.05</v>
      </c>
      <c r="AD56" s="35"/>
    </row>
    <row r="57" spans="6:30" ht="15" thickTop="1" x14ac:dyDescent="0.35">
      <c r="G57" s="87">
        <v>47.25</v>
      </c>
      <c r="H57" s="13">
        <f>H56*1.015</f>
        <v>36.54</v>
      </c>
      <c r="I57" s="13">
        <v>33</v>
      </c>
      <c r="J57" s="22">
        <f>J56*1.015</f>
        <v>48.72</v>
      </c>
      <c r="L57" s="34">
        <v>360</v>
      </c>
      <c r="M57" s="12">
        <v>40</v>
      </c>
      <c r="N57" s="7">
        <v>40</v>
      </c>
      <c r="O57" s="47"/>
      <c r="Q57" s="87">
        <f>Q56*1.05</f>
        <v>525</v>
      </c>
      <c r="R57" s="22">
        <f t="shared" ref="R57:R76" si="12">-(Q57*1.15)</f>
        <v>-603.75</v>
      </c>
      <c r="T57" s="34">
        <v>5</v>
      </c>
      <c r="U57" s="92">
        <f>J57*0.6</f>
        <v>29.231999999999999</v>
      </c>
      <c r="V57" s="22">
        <f>-(T57*U57)</f>
        <v>-146.16</v>
      </c>
      <c r="X57" s="34"/>
      <c r="Y57" s="35"/>
      <c r="AA57" s="34" t="s">
        <v>71</v>
      </c>
      <c r="AB57" s="12"/>
      <c r="AC57" s="99">
        <v>0.1</v>
      </c>
      <c r="AD57" s="35"/>
    </row>
    <row r="58" spans="6:30" x14ac:dyDescent="0.35">
      <c r="G58" s="87">
        <v>49.612500000000004</v>
      </c>
      <c r="H58" s="13">
        <f t="shared" ref="H58:H76" si="13">H57*1.015</f>
        <v>37.088099999999997</v>
      </c>
      <c r="I58" s="13">
        <v>36.300000000000004</v>
      </c>
      <c r="J58" s="22">
        <f t="shared" ref="J58:J76" si="14">J57*1.015</f>
        <v>49.450799999999994</v>
      </c>
      <c r="L58" s="87">
        <f>L57*1.05</f>
        <v>378</v>
      </c>
      <c r="M58" s="13">
        <f>M57*1.05</f>
        <v>42</v>
      </c>
      <c r="N58" s="9">
        <f>N57*1.1</f>
        <v>44</v>
      </c>
      <c r="O58" s="95">
        <f>-(N58+M58+L58)</f>
        <v>-464</v>
      </c>
      <c r="Q58" s="87">
        <f t="shared" ref="Q58:Q76" si="15">Q57*1.05</f>
        <v>551.25</v>
      </c>
      <c r="R58" s="22">
        <f t="shared" si="12"/>
        <v>-633.9375</v>
      </c>
      <c r="T58" s="87">
        <f>T57*(1.08)</f>
        <v>5.4</v>
      </c>
      <c r="U58" s="92">
        <f t="shared" ref="U58:U76" si="16">J58*0.6</f>
        <v>29.670479999999994</v>
      </c>
      <c r="V58" s="22">
        <f t="shared" ref="V58:V76" si="17">-(T58*U58)</f>
        <v>-160.22059199999998</v>
      </c>
      <c r="X58" s="34" t="s">
        <v>137</v>
      </c>
      <c r="Y58" s="35"/>
      <c r="AA58" s="34" t="s">
        <v>72</v>
      </c>
      <c r="AB58" s="12"/>
      <c r="AC58" s="99">
        <v>0.06</v>
      </c>
      <c r="AD58" s="35"/>
    </row>
    <row r="59" spans="6:30" x14ac:dyDescent="0.35">
      <c r="G59" s="87">
        <v>52.093125000000008</v>
      </c>
      <c r="H59" s="13">
        <f t="shared" si="13"/>
        <v>37.644421499999993</v>
      </c>
      <c r="I59" s="13">
        <v>39.930000000000007</v>
      </c>
      <c r="J59" s="22">
        <f t="shared" si="14"/>
        <v>50.192561999999988</v>
      </c>
      <c r="L59" s="87">
        <f t="shared" ref="L59:M67" si="18">L58*1.05</f>
        <v>396.90000000000003</v>
      </c>
      <c r="M59" s="13">
        <f t="shared" si="18"/>
        <v>44.1</v>
      </c>
      <c r="N59" s="9">
        <f t="shared" ref="N59:N77" si="19">N58*1.1</f>
        <v>48.400000000000006</v>
      </c>
      <c r="O59" s="95">
        <f t="shared" ref="O59:O77" si="20">-(N59+M59+L59)</f>
        <v>-489.40000000000003</v>
      </c>
      <c r="Q59" s="87">
        <f t="shared" si="15"/>
        <v>578.8125</v>
      </c>
      <c r="R59" s="22">
        <f t="shared" si="12"/>
        <v>-665.63437499999998</v>
      </c>
      <c r="T59" s="87">
        <f t="shared" ref="T59:T76" si="21">T58*(1.08)</f>
        <v>5.8320000000000007</v>
      </c>
      <c r="U59" s="92">
        <f t="shared" si="16"/>
        <v>30.115537199999991</v>
      </c>
      <c r="V59" s="22">
        <f t="shared" si="17"/>
        <v>-175.63381295039997</v>
      </c>
      <c r="X59" s="87">
        <f>T57+I57</f>
        <v>38</v>
      </c>
      <c r="Y59" s="35">
        <f>-(600*1.015)</f>
        <v>-608.99999999999989</v>
      </c>
      <c r="AA59" s="34"/>
      <c r="AB59" s="12"/>
      <c r="AC59" s="12"/>
      <c r="AD59" s="35"/>
    </row>
    <row r="60" spans="6:30" x14ac:dyDescent="0.35">
      <c r="G60" s="87">
        <v>54.697781250000013</v>
      </c>
      <c r="H60" s="13">
        <f t="shared" si="13"/>
        <v>38.209087822499988</v>
      </c>
      <c r="I60" s="13">
        <v>43.923000000000009</v>
      </c>
      <c r="J60" s="22">
        <f t="shared" si="14"/>
        <v>50.94545042999998</v>
      </c>
      <c r="L60" s="87">
        <f t="shared" si="18"/>
        <v>416.74500000000006</v>
      </c>
      <c r="M60" s="13">
        <f t="shared" si="18"/>
        <v>46.305000000000007</v>
      </c>
      <c r="N60" s="9">
        <f t="shared" si="19"/>
        <v>53.240000000000009</v>
      </c>
      <c r="O60" s="95">
        <f t="shared" si="20"/>
        <v>-516.29000000000008</v>
      </c>
      <c r="Q60" s="87">
        <f t="shared" si="15"/>
        <v>607.75312500000007</v>
      </c>
      <c r="R60" s="22">
        <f t="shared" si="12"/>
        <v>-698.91609375000007</v>
      </c>
      <c r="T60" s="87">
        <f t="shared" si="21"/>
        <v>6.298560000000001</v>
      </c>
      <c r="U60" s="92">
        <f t="shared" si="16"/>
        <v>30.567270257999986</v>
      </c>
      <c r="V60" s="22">
        <f t="shared" si="17"/>
        <v>-192.52978575622842</v>
      </c>
      <c r="X60" s="87">
        <f t="shared" ref="X60:X78" si="22">T58+I58</f>
        <v>41.7</v>
      </c>
      <c r="Y60" s="22">
        <f>Y59*1.015</f>
        <v>-618.13499999999988</v>
      </c>
      <c r="AA60" s="34" t="s">
        <v>139</v>
      </c>
      <c r="AB60" s="12" t="s">
        <v>140</v>
      </c>
      <c r="AC60" s="12" t="s">
        <v>141</v>
      </c>
      <c r="AD60" s="35" t="s">
        <v>119</v>
      </c>
    </row>
    <row r="61" spans="6:30" x14ac:dyDescent="0.35">
      <c r="G61" s="87">
        <v>57.432670312500015</v>
      </c>
      <c r="H61" s="13">
        <f t="shared" si="13"/>
        <v>38.782224139837481</v>
      </c>
      <c r="I61" s="13">
        <v>48.315300000000015</v>
      </c>
      <c r="J61" s="22">
        <f t="shared" si="14"/>
        <v>51.709632186449973</v>
      </c>
      <c r="L61" s="87">
        <f t="shared" si="18"/>
        <v>437.5822500000001</v>
      </c>
      <c r="M61" s="13">
        <f t="shared" si="18"/>
        <v>48.620250000000006</v>
      </c>
      <c r="N61" s="9">
        <f t="shared" si="19"/>
        <v>58.564000000000014</v>
      </c>
      <c r="O61" s="95">
        <f t="shared" si="20"/>
        <v>-544.76650000000018</v>
      </c>
      <c r="Q61" s="87">
        <f t="shared" si="15"/>
        <v>638.14078125000015</v>
      </c>
      <c r="R61" s="22">
        <f t="shared" si="12"/>
        <v>-733.86189843750014</v>
      </c>
      <c r="T61" s="87">
        <f t="shared" si="21"/>
        <v>6.8024448000000017</v>
      </c>
      <c r="U61" s="92">
        <f t="shared" si="16"/>
        <v>31.025779311869982</v>
      </c>
      <c r="V61" s="22">
        <f t="shared" si="17"/>
        <v>-211.0511511459776</v>
      </c>
      <c r="X61" s="97">
        <f t="shared" si="22"/>
        <v>45.762000000000008</v>
      </c>
      <c r="Y61" s="98">
        <f t="shared" ref="Y61:Y78" si="23">Y60*1.015</f>
        <v>-627.40702499999986</v>
      </c>
      <c r="AA61" s="87">
        <f>B4*$AC$56</f>
        <v>421.26875000000001</v>
      </c>
      <c r="AB61" s="13">
        <f>B4*$AC$57</f>
        <v>842.53750000000002</v>
      </c>
      <c r="AC61" s="13">
        <f>B4*$AC$58</f>
        <v>505.52249999999998</v>
      </c>
      <c r="AD61" s="22">
        <f>-(AA61+AB61+AC61)</f>
        <v>-1769.3287500000001</v>
      </c>
    </row>
    <row r="62" spans="6:30" x14ac:dyDescent="0.35">
      <c r="G62" s="87">
        <v>60.304303828125022</v>
      </c>
      <c r="H62" s="13">
        <f t="shared" si="13"/>
        <v>39.36395750193504</v>
      </c>
      <c r="I62" s="13">
        <v>53.146830000000023</v>
      </c>
      <c r="J62" s="22">
        <f t="shared" si="14"/>
        <v>52.485276669246716</v>
      </c>
      <c r="L62" s="87">
        <f t="shared" si="18"/>
        <v>459.46136250000012</v>
      </c>
      <c r="M62" s="13">
        <f t="shared" si="18"/>
        <v>51.051262500000007</v>
      </c>
      <c r="N62" s="9">
        <f t="shared" si="19"/>
        <v>64.420400000000015</v>
      </c>
      <c r="O62" s="95">
        <f t="shared" si="20"/>
        <v>-574.93302500000016</v>
      </c>
      <c r="Q62" s="87">
        <f t="shared" si="15"/>
        <v>670.04782031250022</v>
      </c>
      <c r="R62" s="22">
        <f t="shared" si="12"/>
        <v>-770.5549933593752</v>
      </c>
      <c r="T62" s="87">
        <f t="shared" si="21"/>
        <v>7.3466403840000023</v>
      </c>
      <c r="U62" s="92">
        <f t="shared" si="16"/>
        <v>31.491166001548027</v>
      </c>
      <c r="V62" s="22">
        <f t="shared" si="17"/>
        <v>-231.35427188622063</v>
      </c>
      <c r="X62" s="87">
        <f t="shared" si="22"/>
        <v>50.221560000000011</v>
      </c>
      <c r="Y62" s="22">
        <f t="shared" si="23"/>
        <v>-636.81813037499978</v>
      </c>
      <c r="AA62" s="87">
        <f t="shared" ref="AA62:AA80" si="24">B5*$AC$56</f>
        <v>457.79352656249995</v>
      </c>
      <c r="AB62" s="13">
        <f t="shared" ref="AB62:AB80" si="25">B5*$AC$57</f>
        <v>915.5870531249999</v>
      </c>
      <c r="AC62" s="13">
        <f t="shared" ref="AC62:AC80" si="26">B5*$AC$58</f>
        <v>549.35223187499992</v>
      </c>
      <c r="AD62" s="22">
        <f t="shared" ref="AD62:AD80" si="27">-(AA62+AB62+AC62)</f>
        <v>-1922.7328115624998</v>
      </c>
    </row>
    <row r="63" spans="6:30" x14ac:dyDescent="0.35">
      <c r="G63" s="87">
        <v>63.319519019531278</v>
      </c>
      <c r="H63" s="13">
        <f t="shared" si="13"/>
        <v>39.954416864464065</v>
      </c>
      <c r="I63" s="13">
        <v>58.461513000000032</v>
      </c>
      <c r="J63" s="22">
        <f t="shared" si="14"/>
        <v>53.272555819285408</v>
      </c>
      <c r="L63" s="87">
        <f t="shared" si="18"/>
        <v>482.43443062500018</v>
      </c>
      <c r="M63" s="13">
        <f t="shared" si="18"/>
        <v>53.603825625000013</v>
      </c>
      <c r="N63" s="9">
        <f t="shared" si="19"/>
        <v>70.862440000000021</v>
      </c>
      <c r="O63" s="95">
        <f t="shared" si="20"/>
        <v>-606.90069625000024</v>
      </c>
      <c r="Q63" s="87">
        <f t="shared" si="15"/>
        <v>703.55021132812522</v>
      </c>
      <c r="R63" s="22">
        <f t="shared" si="12"/>
        <v>-809.08274302734389</v>
      </c>
      <c r="T63" s="87">
        <f t="shared" si="21"/>
        <v>7.9343716147200034</v>
      </c>
      <c r="U63" s="92">
        <f t="shared" si="16"/>
        <v>31.963533491571244</v>
      </c>
      <c r="V63" s="22">
        <f t="shared" si="17"/>
        <v>-253.61055284167503</v>
      </c>
      <c r="X63" s="87">
        <f t="shared" si="22"/>
        <v>55.117744800000018</v>
      </c>
      <c r="Y63" s="22">
        <f t="shared" si="23"/>
        <v>-646.37040233062476</v>
      </c>
      <c r="AA63" s="87">
        <f t="shared" si="24"/>
        <v>497.74498956210931</v>
      </c>
      <c r="AB63" s="13">
        <f t="shared" si="25"/>
        <v>995.48997912421862</v>
      </c>
      <c r="AC63" s="13">
        <f t="shared" si="26"/>
        <v>597.29398747453115</v>
      </c>
      <c r="AD63" s="22">
        <f t="shared" si="27"/>
        <v>-2090.5289561608588</v>
      </c>
    </row>
    <row r="64" spans="6:30" x14ac:dyDescent="0.35">
      <c r="G64" s="87">
        <v>66.485494970507844</v>
      </c>
      <c r="H64" s="13">
        <f t="shared" si="13"/>
        <v>40.553733117431022</v>
      </c>
      <c r="I64" s="13">
        <v>64.307664300000042</v>
      </c>
      <c r="J64" s="22">
        <f t="shared" si="14"/>
        <v>54.071644156574685</v>
      </c>
      <c r="L64" s="87">
        <f t="shared" si="18"/>
        <v>506.55615215625022</v>
      </c>
      <c r="M64" s="13">
        <f t="shared" si="18"/>
        <v>56.284016906250017</v>
      </c>
      <c r="N64" s="9">
        <f t="shared" si="19"/>
        <v>77.948684000000029</v>
      </c>
      <c r="O64" s="95">
        <f t="shared" si="20"/>
        <v>-640.78885306250027</v>
      </c>
      <c r="Q64" s="87">
        <f t="shared" si="15"/>
        <v>738.72772189453156</v>
      </c>
      <c r="R64" s="22">
        <f t="shared" si="12"/>
        <v>-849.53688017871127</v>
      </c>
      <c r="T64" s="87">
        <f t="shared" si="21"/>
        <v>8.5691213438976046</v>
      </c>
      <c r="U64" s="92">
        <f t="shared" si="16"/>
        <v>32.442986493944808</v>
      </c>
      <c r="V64" s="22">
        <f t="shared" si="17"/>
        <v>-278.00788802504417</v>
      </c>
      <c r="X64" s="87">
        <f t="shared" si="22"/>
        <v>60.493470384000027</v>
      </c>
      <c r="Y64" s="22">
        <f t="shared" si="23"/>
        <v>-656.06595836558404</v>
      </c>
      <c r="AA64" s="87">
        <f t="shared" si="24"/>
        <v>541.46727322865706</v>
      </c>
      <c r="AB64" s="13">
        <f t="shared" si="25"/>
        <v>1082.9345464573141</v>
      </c>
      <c r="AC64" s="13">
        <f t="shared" si="26"/>
        <v>649.76072787438852</v>
      </c>
      <c r="AD64" s="22">
        <f t="shared" si="27"/>
        <v>-2274.1625475603596</v>
      </c>
    </row>
    <row r="65" spans="7:30" x14ac:dyDescent="0.35">
      <c r="G65" s="87">
        <v>69.809769719033241</v>
      </c>
      <c r="H65" s="13">
        <f t="shared" si="13"/>
        <v>41.162039114192481</v>
      </c>
      <c r="I65" s="13">
        <v>70.738430730000047</v>
      </c>
      <c r="J65" s="22">
        <f t="shared" si="14"/>
        <v>54.882718818923301</v>
      </c>
      <c r="L65" s="87">
        <f t="shared" si="18"/>
        <v>531.88395976406275</v>
      </c>
      <c r="M65" s="13">
        <f t="shared" si="18"/>
        <v>59.098217751562522</v>
      </c>
      <c r="N65" s="9">
        <f t="shared" si="19"/>
        <v>85.743552400000041</v>
      </c>
      <c r="O65" s="95">
        <f t="shared" si="20"/>
        <v>-676.72572991562538</v>
      </c>
      <c r="Q65" s="87">
        <f t="shared" si="15"/>
        <v>775.66410798925813</v>
      </c>
      <c r="R65" s="22">
        <f t="shared" si="12"/>
        <v>-892.01372418764674</v>
      </c>
      <c r="T65" s="87">
        <f t="shared" si="21"/>
        <v>9.2546510514094145</v>
      </c>
      <c r="U65" s="92">
        <f t="shared" si="16"/>
        <v>32.929631291353978</v>
      </c>
      <c r="V65" s="22">
        <f t="shared" si="17"/>
        <v>-304.75224685305346</v>
      </c>
      <c r="X65" s="87">
        <f t="shared" si="22"/>
        <v>66.395884614720032</v>
      </c>
      <c r="Y65" s="22">
        <f t="shared" si="23"/>
        <v>-665.90694774106771</v>
      </c>
      <c r="AA65" s="87">
        <f t="shared" si="24"/>
        <v>589.34091493412643</v>
      </c>
      <c r="AB65" s="13">
        <f t="shared" si="25"/>
        <v>1178.6818298682529</v>
      </c>
      <c r="AC65" s="13">
        <f t="shared" si="26"/>
        <v>707.20909792095165</v>
      </c>
      <c r="AD65" s="22">
        <f t="shared" si="27"/>
        <v>-2475.2318427233308</v>
      </c>
    </row>
    <row r="66" spans="7:30" x14ac:dyDescent="0.35">
      <c r="G66" s="87">
        <v>73.3002582049849</v>
      </c>
      <c r="H66" s="13">
        <f t="shared" si="13"/>
        <v>41.779469700905366</v>
      </c>
      <c r="I66" s="13">
        <v>77.812273803000053</v>
      </c>
      <c r="J66" s="22">
        <f t="shared" si="14"/>
        <v>55.705959601207148</v>
      </c>
      <c r="L66" s="87">
        <f t="shared" si="18"/>
        <v>558.47815775226593</v>
      </c>
      <c r="M66" s="13">
        <f t="shared" si="18"/>
        <v>62.053128639140652</v>
      </c>
      <c r="N66" s="9">
        <f t="shared" si="19"/>
        <v>94.317907640000058</v>
      </c>
      <c r="O66" s="95">
        <f t="shared" si="20"/>
        <v>-714.84919403140657</v>
      </c>
      <c r="Q66" s="87">
        <f t="shared" si="15"/>
        <v>814.44731338872111</v>
      </c>
      <c r="R66" s="22">
        <f t="shared" si="12"/>
        <v>-936.61441039702925</v>
      </c>
      <c r="T66" s="87">
        <f t="shared" si="21"/>
        <v>9.9950231355221675</v>
      </c>
      <c r="U66" s="92">
        <f t="shared" si="16"/>
        <v>33.42357576072429</v>
      </c>
      <c r="V66" s="22">
        <f t="shared" si="17"/>
        <v>-334.06941300031718</v>
      </c>
      <c r="X66" s="87">
        <f t="shared" si="22"/>
        <v>72.876785643897648</v>
      </c>
      <c r="Y66" s="22">
        <f t="shared" si="23"/>
        <v>-675.89555195718367</v>
      </c>
      <c r="AA66" s="87">
        <f t="shared" si="24"/>
        <v>641.78684688647706</v>
      </c>
      <c r="AB66" s="13">
        <f t="shared" si="25"/>
        <v>1283.5736937729541</v>
      </c>
      <c r="AC66" s="13">
        <f t="shared" si="26"/>
        <v>770.14421626377236</v>
      </c>
      <c r="AD66" s="22">
        <f t="shared" si="27"/>
        <v>-2695.5047569232033</v>
      </c>
    </row>
    <row r="67" spans="7:30" x14ac:dyDescent="0.35">
      <c r="G67" s="87">
        <v>73.3002582049849</v>
      </c>
      <c r="H67" s="13">
        <f t="shared" si="13"/>
        <v>42.406161746418945</v>
      </c>
      <c r="I67" s="13">
        <v>77.812273803000053</v>
      </c>
      <c r="J67" s="22">
        <f t="shared" si="14"/>
        <v>56.541548995225249</v>
      </c>
      <c r="L67" s="87">
        <f t="shared" si="18"/>
        <v>586.4020656398792</v>
      </c>
      <c r="M67" s="13">
        <f t="shared" si="18"/>
        <v>65.155785071097682</v>
      </c>
      <c r="N67" s="13">
        <f t="shared" si="19"/>
        <v>103.74969840400007</v>
      </c>
      <c r="O67" s="95">
        <f t="shared" si="20"/>
        <v>-755.30754911497695</v>
      </c>
      <c r="Q67" s="87">
        <f t="shared" si="15"/>
        <v>855.16967905815716</v>
      </c>
      <c r="R67" s="22">
        <f t="shared" si="12"/>
        <v>-983.44513091688066</v>
      </c>
      <c r="T67" s="87">
        <f t="shared" si="21"/>
        <v>10.794624986363942</v>
      </c>
      <c r="U67" s="92">
        <f t="shared" si="16"/>
        <v>33.924929397135145</v>
      </c>
      <c r="V67" s="22">
        <f t="shared" si="17"/>
        <v>-366.20689053094765</v>
      </c>
      <c r="X67" s="87">
        <f t="shared" si="22"/>
        <v>79.993081781409458</v>
      </c>
      <c r="Y67" s="22">
        <f t="shared" si="23"/>
        <v>-686.03398523654141</v>
      </c>
      <c r="AA67" s="87">
        <f t="shared" si="24"/>
        <v>699.27083580815452</v>
      </c>
      <c r="AB67" s="13">
        <f t="shared" si="25"/>
        <v>1398.541671616309</v>
      </c>
      <c r="AC67" s="13">
        <f t="shared" si="26"/>
        <v>839.12500296978533</v>
      </c>
      <c r="AD67" s="22">
        <f t="shared" si="27"/>
        <v>-2936.9375103942489</v>
      </c>
    </row>
    <row r="68" spans="7:30" x14ac:dyDescent="0.35">
      <c r="G68" s="87">
        <v>73.3002582049849</v>
      </c>
      <c r="H68" s="13">
        <f t="shared" si="13"/>
        <v>43.042254172615223</v>
      </c>
      <c r="I68" s="13">
        <v>77.812273803000053</v>
      </c>
      <c r="J68" s="22">
        <f t="shared" si="14"/>
        <v>57.389672230153622</v>
      </c>
      <c r="L68" s="87">
        <f t="shared" ref="L68:M68" si="28">L67*1.05</f>
        <v>615.72216892187316</v>
      </c>
      <c r="M68" s="13">
        <f t="shared" si="28"/>
        <v>68.413574324652572</v>
      </c>
      <c r="N68" s="13">
        <f t="shared" si="19"/>
        <v>114.12466824440008</v>
      </c>
      <c r="O68" s="95">
        <f t="shared" si="20"/>
        <v>-798.26041149092589</v>
      </c>
      <c r="Q68" s="87">
        <f t="shared" si="15"/>
        <v>897.92816301106507</v>
      </c>
      <c r="R68" s="22">
        <f t="shared" si="12"/>
        <v>-1032.6173874627248</v>
      </c>
      <c r="T68" s="87">
        <f t="shared" si="21"/>
        <v>11.658194985273058</v>
      </c>
      <c r="U68" s="92">
        <f t="shared" si="16"/>
        <v>34.433803338092169</v>
      </c>
      <c r="V68" s="22">
        <f t="shared" si="17"/>
        <v>-401.43599340002481</v>
      </c>
      <c r="X68" s="87">
        <f t="shared" si="22"/>
        <v>87.807296938522228</v>
      </c>
      <c r="Y68" s="22">
        <f t="shared" si="23"/>
        <v>-696.3244950150895</v>
      </c>
      <c r="AA68" s="87">
        <f t="shared" si="24"/>
        <v>762.30842160507575</v>
      </c>
      <c r="AB68" s="13">
        <f t="shared" si="25"/>
        <v>1524.6168432101515</v>
      </c>
      <c r="AC68" s="13">
        <f t="shared" si="26"/>
        <v>914.77010592609088</v>
      </c>
      <c r="AD68" s="22">
        <f t="shared" si="27"/>
        <v>-3201.6953707413181</v>
      </c>
    </row>
    <row r="69" spans="7:30" x14ac:dyDescent="0.35">
      <c r="G69" s="87">
        <v>73.3002582049849</v>
      </c>
      <c r="H69" s="13">
        <f t="shared" si="13"/>
        <v>43.687887985204448</v>
      </c>
      <c r="I69" s="13">
        <v>77.812273803000053</v>
      </c>
      <c r="J69" s="22">
        <f t="shared" si="14"/>
        <v>58.250517313605918</v>
      </c>
      <c r="L69" s="87">
        <f t="shared" ref="L69:M69" si="29">L68*1.05</f>
        <v>646.5082773679668</v>
      </c>
      <c r="M69" s="13">
        <f t="shared" si="29"/>
        <v>71.834253040885201</v>
      </c>
      <c r="N69" s="13">
        <f t="shared" si="19"/>
        <v>125.5371350688401</v>
      </c>
      <c r="O69" s="95">
        <f t="shared" si="20"/>
        <v>-843.87966547769213</v>
      </c>
      <c r="Q69" s="87">
        <f t="shared" si="15"/>
        <v>942.82457116161834</v>
      </c>
      <c r="R69" s="22">
        <f t="shared" si="12"/>
        <v>-1084.248256835861</v>
      </c>
      <c r="T69" s="87">
        <f t="shared" si="21"/>
        <v>12.590850584094904</v>
      </c>
      <c r="U69" s="92">
        <f t="shared" si="16"/>
        <v>34.950310388163551</v>
      </c>
      <c r="V69" s="22">
        <f t="shared" si="17"/>
        <v>-440.05413596510721</v>
      </c>
      <c r="X69" s="87">
        <f t="shared" si="22"/>
        <v>88.606898789363996</v>
      </c>
      <c r="Y69" s="22">
        <f t="shared" si="23"/>
        <v>-706.76936244031572</v>
      </c>
      <c r="AA69" s="87">
        <f t="shared" si="24"/>
        <v>831.47041189005051</v>
      </c>
      <c r="AB69" s="13">
        <f t="shared" si="25"/>
        <v>1662.940823780101</v>
      </c>
      <c r="AC69" s="13">
        <f t="shared" si="26"/>
        <v>997.7644942680605</v>
      </c>
      <c r="AD69" s="22">
        <f t="shared" si="27"/>
        <v>-3492.175729938212</v>
      </c>
    </row>
    <row r="70" spans="7:30" x14ac:dyDescent="0.35">
      <c r="G70" s="87">
        <v>73.3002582049849</v>
      </c>
      <c r="H70" s="13">
        <f t="shared" si="13"/>
        <v>44.343206304982509</v>
      </c>
      <c r="I70" s="13">
        <v>77.812273803000053</v>
      </c>
      <c r="J70" s="22">
        <f t="shared" si="14"/>
        <v>59.124275073310002</v>
      </c>
      <c r="L70" s="87">
        <f t="shared" ref="L70:M70" si="30">L69*1.05</f>
        <v>678.83369123636521</v>
      </c>
      <c r="M70" s="13">
        <f t="shared" si="30"/>
        <v>75.425965692929466</v>
      </c>
      <c r="N70" s="13">
        <f t="shared" si="19"/>
        <v>138.09084857572412</v>
      </c>
      <c r="O70" s="95">
        <f t="shared" si="20"/>
        <v>-892.35050550501887</v>
      </c>
      <c r="Q70" s="87">
        <f t="shared" si="15"/>
        <v>989.96579971969925</v>
      </c>
      <c r="R70" s="22">
        <f t="shared" si="12"/>
        <v>-1138.4606696776541</v>
      </c>
      <c r="T70" s="87">
        <f t="shared" si="21"/>
        <v>13.598118630822498</v>
      </c>
      <c r="U70" s="92">
        <f t="shared" si="16"/>
        <v>35.474565043985997</v>
      </c>
      <c r="V70" s="22">
        <f t="shared" si="17"/>
        <v>-482.38734384495052</v>
      </c>
      <c r="X70" s="87">
        <f t="shared" si="22"/>
        <v>89.470468788273109</v>
      </c>
      <c r="Y70" s="22">
        <f t="shared" si="23"/>
        <v>-717.37090287692035</v>
      </c>
      <c r="AA70" s="87">
        <f t="shared" si="24"/>
        <v>907.38899575914809</v>
      </c>
      <c r="AB70" s="13">
        <f t="shared" si="25"/>
        <v>1814.7779915182962</v>
      </c>
      <c r="AC70" s="13">
        <f t="shared" si="26"/>
        <v>1088.8667949109777</v>
      </c>
      <c r="AD70" s="22">
        <f t="shared" si="27"/>
        <v>-3811.0337821884218</v>
      </c>
    </row>
    <row r="71" spans="7:30" x14ac:dyDescent="0.35">
      <c r="G71" s="87">
        <v>73.3002582049849</v>
      </c>
      <c r="H71" s="13">
        <f t="shared" si="13"/>
        <v>45.008354399557241</v>
      </c>
      <c r="I71" s="13">
        <v>77.812273803000053</v>
      </c>
      <c r="J71" s="22">
        <f t="shared" si="14"/>
        <v>60.011139199409648</v>
      </c>
      <c r="L71" s="87">
        <f t="shared" ref="L71:M71" si="31">L70*1.05</f>
        <v>712.77537579818352</v>
      </c>
      <c r="M71" s="13">
        <f t="shared" si="31"/>
        <v>79.197263977575943</v>
      </c>
      <c r="N71" s="13">
        <f t="shared" si="19"/>
        <v>151.89993343329655</v>
      </c>
      <c r="O71" s="95">
        <f t="shared" si="20"/>
        <v>-943.87257320905599</v>
      </c>
      <c r="Q71" s="87">
        <f t="shared" si="15"/>
        <v>1039.4640897056843</v>
      </c>
      <c r="R71" s="22">
        <f t="shared" si="12"/>
        <v>-1195.3837031615369</v>
      </c>
      <c r="T71" s="87">
        <f t="shared" si="21"/>
        <v>14.685968121288299</v>
      </c>
      <c r="U71" s="92">
        <f t="shared" si="16"/>
        <v>36.00668351964579</v>
      </c>
      <c r="V71" s="22">
        <f t="shared" si="17"/>
        <v>-528.7930063228348</v>
      </c>
      <c r="X71" s="87">
        <f t="shared" si="22"/>
        <v>90.403124387094962</v>
      </c>
      <c r="Y71" s="22">
        <f t="shared" si="23"/>
        <v>-728.13146642007405</v>
      </c>
      <c r="AA71" s="87">
        <f t="shared" si="24"/>
        <v>923.34911457134046</v>
      </c>
      <c r="AB71" s="13">
        <f t="shared" si="25"/>
        <v>1846.6982291426809</v>
      </c>
      <c r="AC71" s="13">
        <f t="shared" si="26"/>
        <v>1108.0189374856084</v>
      </c>
      <c r="AD71" s="22">
        <f t="shared" si="27"/>
        <v>-3878.0662811996299</v>
      </c>
    </row>
    <row r="72" spans="7:30" x14ac:dyDescent="0.35">
      <c r="G72" s="87">
        <v>73.3002582049849</v>
      </c>
      <c r="H72" s="13">
        <f t="shared" si="13"/>
        <v>45.683479715550597</v>
      </c>
      <c r="I72" s="13">
        <v>77.812273803000053</v>
      </c>
      <c r="J72" s="22">
        <f t="shared" si="14"/>
        <v>60.911306287400784</v>
      </c>
      <c r="L72" s="87">
        <f t="shared" ref="L72:M72" si="32">L71*1.05</f>
        <v>748.41414458809277</v>
      </c>
      <c r="M72" s="13">
        <f t="shared" si="32"/>
        <v>83.15712717645475</v>
      </c>
      <c r="N72" s="13">
        <f t="shared" si="19"/>
        <v>167.08992677662621</v>
      </c>
      <c r="O72" s="95">
        <f t="shared" si="20"/>
        <v>-998.66119854117369</v>
      </c>
      <c r="Q72" s="87">
        <f t="shared" si="15"/>
        <v>1091.4372941909685</v>
      </c>
      <c r="R72" s="22">
        <f t="shared" si="12"/>
        <v>-1255.1528883196136</v>
      </c>
      <c r="T72" s="87">
        <f t="shared" si="21"/>
        <v>15.860845570991364</v>
      </c>
      <c r="U72" s="92">
        <f t="shared" si="16"/>
        <v>36.54678377244047</v>
      </c>
      <c r="V72" s="22">
        <f t="shared" si="17"/>
        <v>-579.66289353109153</v>
      </c>
      <c r="X72" s="87">
        <f t="shared" si="22"/>
        <v>91.410392433822551</v>
      </c>
      <c r="Y72" s="22">
        <f t="shared" si="23"/>
        <v>-739.05343841637512</v>
      </c>
      <c r="AA72" s="87">
        <f t="shared" si="24"/>
        <v>939.77269281491044</v>
      </c>
      <c r="AB72" s="13">
        <f t="shared" si="25"/>
        <v>1879.5453856298209</v>
      </c>
      <c r="AC72" s="13">
        <f t="shared" si="26"/>
        <v>1127.7272313778924</v>
      </c>
      <c r="AD72" s="22">
        <f t="shared" si="27"/>
        <v>-3947.0453098226235</v>
      </c>
    </row>
    <row r="73" spans="7:30" x14ac:dyDescent="0.35">
      <c r="G73" s="87">
        <v>73.3002582049849</v>
      </c>
      <c r="H73" s="13">
        <f t="shared" si="13"/>
        <v>46.368731911283852</v>
      </c>
      <c r="I73" s="13">
        <v>77.812273803000053</v>
      </c>
      <c r="J73" s="22">
        <f t="shared" si="14"/>
        <v>61.824975881711786</v>
      </c>
      <c r="L73" s="87">
        <f t="shared" ref="L73:M73" si="33">L72*1.05</f>
        <v>785.83485181749745</v>
      </c>
      <c r="M73" s="13">
        <f t="shared" si="33"/>
        <v>87.314983535277491</v>
      </c>
      <c r="N73" s="13">
        <f t="shared" si="19"/>
        <v>183.79891945428886</v>
      </c>
      <c r="O73" s="95">
        <f t="shared" si="20"/>
        <v>-1056.9487548070638</v>
      </c>
      <c r="Q73" s="87">
        <f t="shared" si="15"/>
        <v>1146.0091589005169</v>
      </c>
      <c r="R73" s="22">
        <f t="shared" si="12"/>
        <v>-1317.9105327355944</v>
      </c>
      <c r="T73" s="87">
        <f t="shared" si="21"/>
        <v>17.129713216670673</v>
      </c>
      <c r="U73" s="92">
        <f t="shared" si="16"/>
        <v>37.09498552902707</v>
      </c>
      <c r="V73" s="22">
        <f t="shared" si="17"/>
        <v>-635.42646388878234</v>
      </c>
      <c r="X73" s="97">
        <f t="shared" si="22"/>
        <v>92.498241924288351</v>
      </c>
      <c r="Y73" s="98">
        <f t="shared" si="23"/>
        <v>-750.13923999262067</v>
      </c>
      <c r="AA73" s="87">
        <f t="shared" si="24"/>
        <v>956.68817842339217</v>
      </c>
      <c r="AB73" s="13">
        <f t="shared" si="25"/>
        <v>1913.3763568467843</v>
      </c>
      <c r="AC73" s="13">
        <f t="shared" si="26"/>
        <v>1148.0258141080706</v>
      </c>
      <c r="AD73" s="22">
        <f t="shared" si="27"/>
        <v>-4018.0903493782471</v>
      </c>
    </row>
    <row r="74" spans="7:30" x14ac:dyDescent="0.35">
      <c r="G74" s="87">
        <v>73.3002582049849</v>
      </c>
      <c r="H74" s="13">
        <f t="shared" si="13"/>
        <v>47.064262889953106</v>
      </c>
      <c r="I74" s="13">
        <v>77.812273803000053</v>
      </c>
      <c r="J74" s="22">
        <f t="shared" si="14"/>
        <v>62.752350519937458</v>
      </c>
      <c r="L74" s="87">
        <f t="shared" ref="L74:M74" si="34">L73*1.05</f>
        <v>825.1265944083724</v>
      </c>
      <c r="M74" s="13">
        <f t="shared" si="34"/>
        <v>91.680732712041376</v>
      </c>
      <c r="N74" s="13">
        <f t="shared" si="19"/>
        <v>202.17881139971777</v>
      </c>
      <c r="O74" s="95">
        <f t="shared" si="20"/>
        <v>-1118.9861385201316</v>
      </c>
      <c r="Q74" s="87">
        <f t="shared" si="15"/>
        <v>1203.3096168455429</v>
      </c>
      <c r="R74" s="22">
        <f t="shared" si="12"/>
        <v>-1383.8060593723742</v>
      </c>
      <c r="T74" s="87">
        <f t="shared" si="21"/>
        <v>18.500090274004329</v>
      </c>
      <c r="U74" s="92">
        <f t="shared" si="16"/>
        <v>37.651410311962472</v>
      </c>
      <c r="V74" s="22">
        <f t="shared" si="17"/>
        <v>-696.55448971488318</v>
      </c>
      <c r="X74" s="87">
        <f t="shared" si="22"/>
        <v>93.673119373991412</v>
      </c>
      <c r="Y74" s="22">
        <f t="shared" si="23"/>
        <v>-761.39132859250992</v>
      </c>
      <c r="AA74" s="87">
        <f t="shared" si="24"/>
        <v>974.12651221945475</v>
      </c>
      <c r="AB74" s="13">
        <f t="shared" si="25"/>
        <v>1948.2530244389095</v>
      </c>
      <c r="AC74" s="13">
        <f t="shared" si="26"/>
        <v>1168.9518146633457</v>
      </c>
      <c r="AD74" s="22">
        <f t="shared" si="27"/>
        <v>-4091.3313513217099</v>
      </c>
    </row>
    <row r="75" spans="7:30" x14ac:dyDescent="0.35">
      <c r="G75" s="87">
        <v>73.3002582049849</v>
      </c>
      <c r="H75" s="13">
        <f t="shared" si="13"/>
        <v>47.770226833302395</v>
      </c>
      <c r="I75" s="13">
        <v>77.812273803000053</v>
      </c>
      <c r="J75" s="22">
        <f t="shared" si="14"/>
        <v>63.693635777736517</v>
      </c>
      <c r="L75" s="87">
        <f t="shared" ref="L75:M75" si="35">L74*1.05</f>
        <v>866.38292412879105</v>
      </c>
      <c r="M75" s="13">
        <f t="shared" si="35"/>
        <v>96.264769347643451</v>
      </c>
      <c r="N75" s="13">
        <f t="shared" si="19"/>
        <v>222.39669253968958</v>
      </c>
      <c r="O75" s="95">
        <f t="shared" si="20"/>
        <v>-1185.044386016124</v>
      </c>
      <c r="Q75" s="87">
        <f t="shared" si="15"/>
        <v>1263.4750976878202</v>
      </c>
      <c r="R75" s="22">
        <f t="shared" si="12"/>
        <v>-1452.9963623409931</v>
      </c>
      <c r="T75" s="87">
        <f t="shared" si="21"/>
        <v>19.980097495924678</v>
      </c>
      <c r="U75" s="92">
        <f t="shared" si="16"/>
        <v>38.216181466641906</v>
      </c>
      <c r="V75" s="22">
        <f t="shared" si="17"/>
        <v>-763.56303162545498</v>
      </c>
      <c r="X75" s="87">
        <f t="shared" si="22"/>
        <v>94.941987019670734</v>
      </c>
      <c r="Y75" s="22">
        <f t="shared" si="23"/>
        <v>-772.81219852139748</v>
      </c>
      <c r="AA75" s="87">
        <f t="shared" si="24"/>
        <v>992.12136402133331</v>
      </c>
      <c r="AB75" s="13">
        <f t="shared" si="25"/>
        <v>1984.2427280426666</v>
      </c>
      <c r="AC75" s="13">
        <f t="shared" si="26"/>
        <v>1190.5456368255998</v>
      </c>
      <c r="AD75" s="22">
        <f t="shared" si="27"/>
        <v>-4166.9097288896</v>
      </c>
    </row>
    <row r="76" spans="7:30" ht="15" thickBot="1" x14ac:dyDescent="0.4">
      <c r="G76" s="89">
        <v>73.3002582049849</v>
      </c>
      <c r="H76" s="38">
        <f t="shared" si="13"/>
        <v>48.486780235801923</v>
      </c>
      <c r="I76" s="38">
        <v>77.812273803000053</v>
      </c>
      <c r="J76" s="24">
        <f t="shared" si="14"/>
        <v>64.649040314402555</v>
      </c>
      <c r="L76" s="87">
        <f t="shared" ref="L76:M77" si="36">L75*1.05</f>
        <v>909.70207033523059</v>
      </c>
      <c r="M76" s="13">
        <f t="shared" si="36"/>
        <v>101.07800781502563</v>
      </c>
      <c r="N76" s="13">
        <f t="shared" si="19"/>
        <v>244.63636179365855</v>
      </c>
      <c r="O76" s="22">
        <f t="shared" si="20"/>
        <v>-1255.4164399439148</v>
      </c>
      <c r="Q76" s="89">
        <f t="shared" si="15"/>
        <v>1326.6488525722111</v>
      </c>
      <c r="R76" s="24">
        <f t="shared" si="12"/>
        <v>-1525.6461804580426</v>
      </c>
      <c r="T76" s="89">
        <f t="shared" si="21"/>
        <v>21.578505295598653</v>
      </c>
      <c r="U76" s="96">
        <f t="shared" si="16"/>
        <v>38.789424188641533</v>
      </c>
      <c r="V76" s="24">
        <f t="shared" si="17"/>
        <v>-837.01779526782377</v>
      </c>
      <c r="X76" s="87">
        <f t="shared" si="22"/>
        <v>96.312364077004389</v>
      </c>
      <c r="Y76" s="22">
        <f t="shared" si="23"/>
        <v>-784.4043814992184</v>
      </c>
      <c r="AA76" s="87">
        <f t="shared" si="24"/>
        <v>1010.7093914054824</v>
      </c>
      <c r="AB76" s="13">
        <f t="shared" si="25"/>
        <v>2021.4187828109648</v>
      </c>
      <c r="AC76" s="13">
        <f t="shared" si="26"/>
        <v>1212.8512696865787</v>
      </c>
      <c r="AD76" s="22">
        <f t="shared" si="27"/>
        <v>-4244.9794439030265</v>
      </c>
    </row>
    <row r="77" spans="7:30" ht="15" thickBot="1" x14ac:dyDescent="0.4">
      <c r="L77" s="89">
        <f t="shared" si="36"/>
        <v>955.18717385199216</v>
      </c>
      <c r="M77" s="38">
        <f t="shared" si="36"/>
        <v>106.13190820577691</v>
      </c>
      <c r="N77" s="38">
        <f t="shared" si="19"/>
        <v>269.09999797302441</v>
      </c>
      <c r="O77" s="24">
        <f t="shared" si="20"/>
        <v>-1330.4190800307933</v>
      </c>
      <c r="X77" s="87">
        <f>T75+I75</f>
        <v>97.792371298924735</v>
      </c>
      <c r="Y77" s="22">
        <f t="shared" si="23"/>
        <v>-796.17044722170658</v>
      </c>
      <c r="AA77" s="87">
        <f t="shared" si="24"/>
        <v>1029.9305233040704</v>
      </c>
      <c r="AB77" s="13">
        <f t="shared" si="25"/>
        <v>2059.8610466081409</v>
      </c>
      <c r="AC77" s="13">
        <f t="shared" si="26"/>
        <v>1235.9166279648846</v>
      </c>
      <c r="AD77" s="22">
        <f t="shared" si="27"/>
        <v>-4325.7081978770957</v>
      </c>
    </row>
    <row r="78" spans="7:30" ht="15" thickBot="1" x14ac:dyDescent="0.4">
      <c r="X78" s="89">
        <f t="shared" si="22"/>
        <v>99.390779098598699</v>
      </c>
      <c r="Y78" s="24">
        <f t="shared" si="23"/>
        <v>-808.11300393003205</v>
      </c>
      <c r="AA78" s="87">
        <f t="shared" si="24"/>
        <v>1049.8282708255163</v>
      </c>
      <c r="AB78" s="13">
        <f t="shared" si="25"/>
        <v>2099.6565416510325</v>
      </c>
      <c r="AC78" s="13">
        <f t="shared" si="26"/>
        <v>1259.7939249906194</v>
      </c>
      <c r="AD78" s="22">
        <f t="shared" si="27"/>
        <v>-4409.278737467168</v>
      </c>
    </row>
    <row r="79" spans="7:30" x14ac:dyDescent="0.35">
      <c r="AA79" s="87">
        <f t="shared" si="24"/>
        <v>1070.4500679159787</v>
      </c>
      <c r="AB79" s="13">
        <f t="shared" si="25"/>
        <v>2140.9001358319574</v>
      </c>
      <c r="AC79" s="13">
        <f t="shared" si="26"/>
        <v>1284.5400814991742</v>
      </c>
      <c r="AD79" s="22">
        <f t="shared" si="27"/>
        <v>-4495.8902852471101</v>
      </c>
    </row>
    <row r="80" spans="7:30" ht="15" thickBot="1" x14ac:dyDescent="0.4">
      <c r="AA80" s="89">
        <f t="shared" si="24"/>
        <v>1091.8476447315504</v>
      </c>
      <c r="AB80" s="38">
        <f t="shared" si="25"/>
        <v>2183.6952894631008</v>
      </c>
      <c r="AC80" s="38">
        <f t="shared" si="26"/>
        <v>1310.2171736778605</v>
      </c>
      <c r="AD80" s="24">
        <f t="shared" si="27"/>
        <v>-4585.7601078725111</v>
      </c>
    </row>
  </sheetData>
  <mergeCells count="2">
    <mergeCell ref="L55:M55"/>
    <mergeCell ref="N55:O55"/>
  </mergeCells>
  <phoneticPr fontId="1" type="noConversion"/>
  <pageMargins left="0.7" right="0.7" top="0.75" bottom="0.75" header="0.3" footer="0.3"/>
  <ignoredErrors>
    <ignoredError sqref="C3 O33" formulaRange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4CE996-BF2E-4F52-88CC-633464940F6C}">
  <sheetPr>
    <tabColor theme="4" tint="0.79998168889431442"/>
  </sheetPr>
  <dimension ref="A1:V25"/>
  <sheetViews>
    <sheetView workbookViewId="0">
      <selection activeCell="H15" sqref="H15"/>
    </sheetView>
  </sheetViews>
  <sheetFormatPr defaultRowHeight="14.5" x14ac:dyDescent="0.35"/>
  <sheetData>
    <row r="1" spans="1:22" ht="15" thickBot="1" x14ac:dyDescent="0.4">
      <c r="A1" t="s">
        <v>96</v>
      </c>
    </row>
    <row r="2" spans="1:22" ht="15" thickBot="1" x14ac:dyDescent="0.4">
      <c r="A2" s="151" t="s">
        <v>143</v>
      </c>
      <c r="B2" s="152">
        <v>0</v>
      </c>
      <c r="C2" s="153">
        <v>1</v>
      </c>
      <c r="D2" s="153">
        <v>2</v>
      </c>
      <c r="E2" s="153">
        <v>3</v>
      </c>
      <c r="F2" s="153">
        <v>4</v>
      </c>
      <c r="G2" s="153">
        <v>5</v>
      </c>
      <c r="H2" s="153">
        <v>6</v>
      </c>
      <c r="I2" s="153">
        <v>7</v>
      </c>
      <c r="J2" s="153">
        <v>8</v>
      </c>
      <c r="K2" s="153">
        <v>9</v>
      </c>
      <c r="L2" s="153">
        <v>10</v>
      </c>
      <c r="M2" s="153">
        <v>11</v>
      </c>
      <c r="N2" s="153">
        <v>12</v>
      </c>
      <c r="O2" s="153">
        <v>13</v>
      </c>
      <c r="P2" s="153">
        <v>14</v>
      </c>
      <c r="Q2" s="153">
        <v>15</v>
      </c>
      <c r="R2" s="153">
        <v>16</v>
      </c>
      <c r="S2" s="153">
        <v>17</v>
      </c>
      <c r="T2" s="153">
        <v>18</v>
      </c>
      <c r="U2" s="153">
        <v>19</v>
      </c>
      <c r="V2" s="154">
        <v>20</v>
      </c>
    </row>
    <row r="3" spans="1:22" ht="15" thickBot="1" x14ac:dyDescent="0.4">
      <c r="A3" s="155" t="s">
        <v>144</v>
      </c>
      <c r="B3" s="156">
        <v>-1150</v>
      </c>
      <c r="C3" s="156">
        <v>2107.8612499999999</v>
      </c>
      <c r="D3" s="156">
        <v>2314.4822264374998</v>
      </c>
      <c r="E3" s="156">
        <v>1914.6080917187392</v>
      </c>
      <c r="F3" s="156">
        <v>2791.341190792521</v>
      </c>
      <c r="G3" s="156">
        <v>3066.0072963889688</v>
      </c>
      <c r="H3" s="156">
        <v>3368.1800895932247</v>
      </c>
      <c r="I3" s="156">
        <v>3700.7083837012251</v>
      </c>
      <c r="J3" s="156">
        <v>4066.7464034564746</v>
      </c>
      <c r="K3" s="156">
        <v>4469.7874676165993</v>
      </c>
      <c r="L3" s="156">
        <v>4913.7014627905191</v>
      </c>
      <c r="M3" s="156">
        <v>4932.9944801313522</v>
      </c>
      <c r="N3" s="156">
        <v>4949.8462665207153</v>
      </c>
      <c r="O3" s="156">
        <v>4964.0816486649674</v>
      </c>
      <c r="P3" s="156">
        <v>4975.5155541353051</v>
      </c>
      <c r="Q3" s="156">
        <v>4233.9524500280932</v>
      </c>
      <c r="R3" s="156">
        <v>4989.1857461631753</v>
      </c>
      <c r="S3" s="156">
        <v>4990.9971601533434</v>
      </c>
      <c r="T3" s="156">
        <v>4989.1560414397172</v>
      </c>
      <c r="U3" s="156">
        <v>4983.4186511245425</v>
      </c>
      <c r="V3" s="157">
        <v>4973.527394143719</v>
      </c>
    </row>
    <row r="5" spans="1:22" ht="15" thickBot="1" x14ac:dyDescent="0.4">
      <c r="B5" s="13"/>
    </row>
    <row r="6" spans="1:22" ht="15" thickBot="1" x14ac:dyDescent="0.4">
      <c r="A6" s="67" t="s">
        <v>145</v>
      </c>
      <c r="B6" s="106">
        <v>0.05</v>
      </c>
      <c r="C6" s="104">
        <v>7.0000000000000007E-2</v>
      </c>
      <c r="D6" s="104">
        <v>0.09</v>
      </c>
      <c r="E6" s="105">
        <v>0.11</v>
      </c>
      <c r="F6" s="104">
        <v>0.13</v>
      </c>
      <c r="G6" s="104">
        <v>0.15</v>
      </c>
      <c r="H6" s="104">
        <v>0.17</v>
      </c>
      <c r="I6" s="104">
        <v>0.19</v>
      </c>
      <c r="J6" s="80">
        <v>0.25</v>
      </c>
    </row>
    <row r="7" spans="1:22" ht="15" thickBot="1" x14ac:dyDescent="0.4">
      <c r="A7" s="67" t="s">
        <v>97</v>
      </c>
      <c r="B7" s="89">
        <f>NPV(B6,$C$3,$D$3,$E$3,$F$3,$G$3,$H$3,$I$3,$J$3,$K$3,$L$3,$M$3,$N$3,$O$3,$P$3,$Q$3,$R$3,$S$3,$T$3,$U$3,$V$3)+$B$3</f>
        <v>46308.688085791269</v>
      </c>
      <c r="C7" s="38">
        <f t="shared" ref="C7:J7" si="0">NPV(C6,$C$3,$D$3,$E$3,$F$3,$G$3,$H$3,$I$3,$J$3,$K$3,$L$3,$M$3,$N$3,$O$3,$P$3,$Q$3,$R$3,$S$3,$T$3,$U$3,$V$3)+$B$3</f>
        <v>38039.800636017455</v>
      </c>
      <c r="D7" s="38">
        <f t="shared" si="0"/>
        <v>31654.016737372018</v>
      </c>
      <c r="E7" s="107">
        <f t="shared" si="0"/>
        <v>26660.527522974171</v>
      </c>
      <c r="F7" s="38">
        <f t="shared" si="0"/>
        <v>22708.443530702956</v>
      </c>
      <c r="G7" s="38">
        <f t="shared" si="0"/>
        <v>19544.142847030682</v>
      </c>
      <c r="H7" s="38">
        <f t="shared" si="0"/>
        <v>16982.336341981456</v>
      </c>
      <c r="I7" s="38">
        <f t="shared" si="0"/>
        <v>14886.236516307028</v>
      </c>
      <c r="J7" s="24">
        <f t="shared" si="0"/>
        <v>10491.14488323074</v>
      </c>
      <c r="L7" t="s">
        <v>147</v>
      </c>
    </row>
    <row r="8" spans="1:22" x14ac:dyDescent="0.35">
      <c r="B8" s="13"/>
    </row>
    <row r="9" spans="1:22" ht="15" thickBot="1" x14ac:dyDescent="0.4">
      <c r="B9" s="13"/>
    </row>
    <row r="10" spans="1:22" ht="15" thickBot="1" x14ac:dyDescent="0.4">
      <c r="A10" s="158" t="s">
        <v>93</v>
      </c>
      <c r="B10" s="159">
        <v>1.8905388960261484</v>
      </c>
    </row>
    <row r="11" spans="1:22" ht="15" thickBot="1" x14ac:dyDescent="0.4">
      <c r="A11" s="158" t="s">
        <v>146</v>
      </c>
      <c r="B11" s="160">
        <f>NPV(B10,$C$3,$D$3,$E$3,$F$3,$G$3,$H$3,$I$3,$J$3,$K$3,$L$3,$M$3,$N$3,$O$3,$P$3,$Q$3,$R$3,$S$3,$T$3,$U$3,$V$3)+$B$3</f>
        <v>2.9037403010079288E-5</v>
      </c>
    </row>
    <row r="12" spans="1:22" x14ac:dyDescent="0.35">
      <c r="B12" s="13"/>
    </row>
    <row r="13" spans="1:22" x14ac:dyDescent="0.35">
      <c r="B13" s="13"/>
    </row>
    <row r="14" spans="1:22" x14ac:dyDescent="0.35">
      <c r="B14" s="13"/>
    </row>
    <row r="15" spans="1:22" x14ac:dyDescent="0.35">
      <c r="B15" s="13"/>
    </row>
    <row r="16" spans="1:22" x14ac:dyDescent="0.35">
      <c r="B16" s="13"/>
    </row>
    <row r="17" spans="2:2" x14ac:dyDescent="0.35">
      <c r="B17" s="13"/>
    </row>
    <row r="18" spans="2:2" x14ac:dyDescent="0.35">
      <c r="B18" s="13"/>
    </row>
    <row r="19" spans="2:2" x14ac:dyDescent="0.35">
      <c r="B19" s="13"/>
    </row>
    <row r="20" spans="2:2" x14ac:dyDescent="0.35">
      <c r="B20" s="13"/>
    </row>
    <row r="21" spans="2:2" x14ac:dyDescent="0.35">
      <c r="B21" s="13"/>
    </row>
    <row r="22" spans="2:2" x14ac:dyDescent="0.35">
      <c r="B22" s="13"/>
    </row>
    <row r="23" spans="2:2" x14ac:dyDescent="0.35">
      <c r="B23" s="13"/>
    </row>
    <row r="24" spans="2:2" x14ac:dyDescent="0.35">
      <c r="B24" s="13"/>
    </row>
    <row r="25" spans="2:2" x14ac:dyDescent="0.35">
      <c r="B25" s="1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Q1 Final</vt:lpstr>
      <vt:lpstr>Total Income</vt:lpstr>
      <vt:lpstr>Total Expense</vt:lpstr>
      <vt:lpstr>Q2 Final</vt:lpstr>
      <vt:lpstr>Q3 Cal</vt:lpstr>
      <vt:lpstr>Q3 Final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Sarthak Maloo</dc:creator>
  <cp:lastModifiedBy>Sakshi Tripathi</cp:lastModifiedBy>
  <dcterms:created xsi:type="dcterms:W3CDTF">2015-06-05T18:17:20Z</dcterms:created>
  <dcterms:modified xsi:type="dcterms:W3CDTF">2022-02-20T18:01:52Z</dcterms:modified>
</cp:coreProperties>
</file>